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B1F" lockStructure="1"/>
  <bookViews>
    <workbookView showSheetTabs="0" xWindow="-60" yWindow="-45" windowWidth="19200" windowHeight="6300" tabRatio="745"/>
  </bookViews>
  <sheets>
    <sheet name="Tabla (2)" sheetId="10" r:id="rId1"/>
    <sheet name="Factor" sheetId="5" state="hidden" r:id="rId2"/>
    <sheet name="Hoja2" sheetId="7" state="hidden" r:id="rId3"/>
  </sheets>
  <definedNames>
    <definedName name="_xlnm.Print_Area" localSheetId="0">'Tabla (2)'!$A$1:$G$81</definedName>
    <definedName name="Destino">Factor!$A$53:$A$54</definedName>
    <definedName name="IM">Factor!$B$2</definedName>
    <definedName name="Ingreso">Factor!$B$7</definedName>
    <definedName name="MontoSolicitado">Factor!$B$6</definedName>
    <definedName name="Ocupación">Factor!$C$53:$C$87</definedName>
    <definedName name="Patrimonio">Factor!$B$10</definedName>
    <definedName name="Plazo">Factor!$B$9</definedName>
    <definedName name="Tasa">Factor!$B$8</definedName>
  </definedNames>
  <calcPr calcId="145621"/>
</workbook>
</file>

<file path=xl/calcChain.xml><?xml version="1.0" encoding="utf-8"?>
<calcChain xmlns="http://schemas.openxmlformats.org/spreadsheetml/2006/main">
  <c r="E38" i="5" l="1"/>
  <c r="D18" i="10" l="1"/>
  <c r="B41" i="5"/>
  <c r="C46" i="5"/>
  <c r="D42" i="5"/>
  <c r="D41" i="5"/>
  <c r="A47" i="5"/>
  <c r="C47" i="5"/>
  <c r="B40" i="5"/>
  <c r="B39" i="5"/>
  <c r="B38" i="5"/>
  <c r="B37" i="5"/>
  <c r="D16" i="10"/>
  <c r="B42" i="5" s="1"/>
  <c r="D38" i="10"/>
  <c r="E17" i="10"/>
  <c r="B45" i="5" l="1"/>
  <c r="C45" i="5" s="1"/>
  <c r="F29" i="5"/>
  <c r="E28" i="5"/>
  <c r="F23" i="5"/>
  <c r="F18" i="5"/>
  <c r="E29" i="5"/>
  <c r="F21" i="5"/>
  <c r="F20" i="5"/>
  <c r="E31" i="5"/>
  <c r="F24" i="5"/>
  <c r="E22" i="5"/>
  <c r="E16" i="5"/>
  <c r="E25" i="5"/>
  <c r="F16" i="5"/>
  <c r="F25" i="5"/>
  <c r="E15" i="5"/>
  <c r="F26" i="5"/>
  <c r="F27" i="5"/>
  <c r="F17" i="5"/>
  <c r="E19" i="5"/>
  <c r="E27" i="5"/>
  <c r="E21" i="5"/>
  <c r="E23" i="5"/>
  <c r="F15" i="5"/>
  <c r="E26" i="5"/>
  <c r="E17" i="5"/>
  <c r="E20" i="5"/>
  <c r="F19" i="5"/>
  <c r="F28" i="5"/>
  <c r="E30" i="5"/>
  <c r="F22" i="5"/>
  <c r="F30" i="5"/>
  <c r="F31" i="5"/>
  <c r="E18" i="5"/>
  <c r="E24" i="5"/>
  <c r="D31" i="10" l="1"/>
  <c r="B44" i="5"/>
  <c r="B43" i="5"/>
  <c r="B36" i="5" l="1"/>
  <c r="D30" i="10" s="1"/>
  <c r="C36" i="5"/>
  <c r="C48" i="5" l="1"/>
  <c r="B48" i="5" s="1"/>
  <c r="C49" i="5" l="1"/>
  <c r="B33" i="10" s="1"/>
  <c r="B35" i="10" s="1"/>
  <c r="D33" i="10" l="1"/>
  <c r="D37" i="10" s="1"/>
  <c r="B37" i="10" s="1"/>
  <c r="D35" i="10"/>
  <c r="E48" i="5" l="1"/>
  <c r="D48" i="5" s="1"/>
  <c r="D49" i="5" s="1"/>
  <c r="D50" i="5" s="1"/>
</calcChain>
</file>

<file path=xl/comments1.xml><?xml version="1.0" encoding="utf-8"?>
<comments xmlns="http://schemas.openxmlformats.org/spreadsheetml/2006/main">
  <authors>
    <author>bc213293</author>
    <author>bc24260</author>
  </authors>
  <commentList>
    <comment ref="D21" authorId="0">
      <text>
        <r>
          <rPr>
            <sz val="10"/>
            <color indexed="81"/>
            <rFont val="Arial"/>
            <family val="2"/>
          </rPr>
          <t>Se refiere a, si el cliente tiene algún producto financiero con Bancaribe.</t>
        </r>
      </text>
    </comment>
    <comment ref="D22" authorId="0">
      <text>
        <r>
          <rPr>
            <sz val="10"/>
            <color indexed="81"/>
            <rFont val="Arial"/>
            <family val="2"/>
          </rPr>
          <t xml:space="preserve">Se considera ingreso mensual todos los sueldos, salarios, pensiones, honorarios  profesionales e ingresos que se deriven de la ocupación principal de la persona, que sean percibidos en forma recurrente y con periodicidad mensual.
</t>
        </r>
      </text>
    </comment>
    <comment ref="D23" authorId="0">
      <text>
        <r>
          <rPr>
            <sz val="10"/>
            <color indexed="81"/>
            <rFont val="Arial"/>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0">
      <text>
        <r>
          <rPr>
            <sz val="10"/>
            <color indexed="81"/>
            <rFont val="Arial"/>
            <family val="2"/>
          </rPr>
          <t>Se considera gasto fianciero el valor de las cuotas que mensualmente son canceladas por el cliente por concepto de deudas financieras contraídas.</t>
        </r>
      </text>
    </comment>
    <comment ref="D25" authorId="0">
      <text>
        <r>
          <rPr>
            <sz val="10"/>
            <color indexed="81"/>
            <rFont val="Arial"/>
            <family val="2"/>
          </rPr>
          <t>Son todas las personas que dependen económicamente del cliente y que son declaradas en la solicitud de crédito.</t>
        </r>
      </text>
    </comment>
    <comment ref="D26" authorId="0">
      <text>
        <r>
          <rPr>
            <sz val="10"/>
            <color indexed="81"/>
            <rFont val="Arial"/>
            <family val="2"/>
          </rPr>
          <t xml:space="preserve">Considera si el cliente tiene o ha tenia créditos en Bancaribe o en cualquier otra entidad financiera. </t>
        </r>
      </text>
    </comment>
    <comment ref="D33" authorId="0">
      <text>
        <r>
          <rPr>
            <sz val="10"/>
            <color indexed="81"/>
            <rFont val="Arial"/>
            <family val="2"/>
          </rPr>
          <t>En este campo se muestra el monto estimado del crédito (en Bolívares) al que podría optar el cliente.</t>
        </r>
      </text>
    </comment>
    <comment ref="D35" authorId="0">
      <text>
        <r>
          <rPr>
            <sz val="10"/>
            <color indexed="81"/>
            <rFont val="Arial"/>
            <family val="2"/>
          </rPr>
          <t>En este campo se muestra la cuota estimada mensual  correspondiente al monto del crédito (en Bolívares) al que podría optar el cliente.</t>
        </r>
      </text>
    </comment>
    <comment ref="D37" authorId="1">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B2" authorId="0">
      <text>
        <r>
          <rPr>
            <b/>
            <sz val="8"/>
            <color indexed="81"/>
            <rFont val="Tahoma"/>
            <family val="2"/>
          </rPr>
          <t>Se cambia cada vez que salga en Gaceta.</t>
        </r>
      </text>
    </comment>
  </commentList>
</comments>
</file>

<file path=xl/sharedStrings.xml><?xml version="1.0" encoding="utf-8"?>
<sst xmlns="http://schemas.openxmlformats.org/spreadsheetml/2006/main" count="117" uniqueCount="95">
  <si>
    <t>Gastos Financieros</t>
  </si>
  <si>
    <t>Cargas Familiares</t>
  </si>
  <si>
    <t>CMSDM</t>
  </si>
  <si>
    <t>Fact UT</t>
  </si>
  <si>
    <t>UT</t>
  </si>
  <si>
    <t>FactAju</t>
  </si>
  <si>
    <t>Fact Tasa</t>
  </si>
  <si>
    <t>Cuota mensual</t>
  </si>
  <si>
    <t>Capacidad de pago</t>
  </si>
  <si>
    <t>Total crédito</t>
  </si>
  <si>
    <t>Salario mínimo (Sm)</t>
  </si>
  <si>
    <t>CONDICIONES DEL CRÉDITO</t>
  </si>
  <si>
    <t>Unidad tributaria</t>
  </si>
  <si>
    <t>*Campo Requerido</t>
  </si>
  <si>
    <t>Plazo del crédito (N° de cuotas):</t>
  </si>
  <si>
    <t>Otros ingresos</t>
  </si>
  <si>
    <t>Ingreso mensual declarado y demostrado</t>
  </si>
  <si>
    <t>Monto máximo del crédito a otorgar</t>
  </si>
  <si>
    <t>Tabla de Ajuste para los Ingresos</t>
  </si>
  <si>
    <t>Línea Personal-Masivo</t>
  </si>
  <si>
    <t>Línea Personal Plus</t>
  </si>
  <si>
    <t>(ESTOS RESULTADOS NO COMPROMETEN AL BANCO AL MOMENTO DE LA APROBACIÓN)</t>
  </si>
  <si>
    <t>Ingreso Mínimo LPB Cliente</t>
  </si>
  <si>
    <t>Ingreso Mínimo LPB No Cliente</t>
  </si>
  <si>
    <t>Monto máximo de financiamiento</t>
  </si>
  <si>
    <t>Consecuencia</t>
  </si>
  <si>
    <t>"El resultado obtenido es referencial y de carácter informativo; en consecuencia, no podrá interpretarse como aprobación de crédito"</t>
  </si>
  <si>
    <t>Plazo máximo del crédito (N° de cuotas):</t>
  </si>
  <si>
    <t>cuota con tasa promocional</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</si>
  <si>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</si>
  <si>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</si>
  <si>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</si>
  <si>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</si>
  <si>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</si>
  <si>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</si>
  <si>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</si>
  <si>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</si>
  <si>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</si>
  <si>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</si>
  <si>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</si>
  <si>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</si>
  <si>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</si>
  <si>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</si>
  <si>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</si>
  <si>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</si>
  <si>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</si>
  <si>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</si>
  <si>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</si>
  <si>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</si>
  <si>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Información Fija</t>
  </si>
  <si>
    <t>Desde</t>
  </si>
  <si>
    <t>Hasta</t>
  </si>
  <si>
    <t>Ingreso máximo mensual</t>
  </si>
  <si>
    <t>Tasa de interés</t>
  </si>
  <si>
    <t>Plazo solicitado</t>
  </si>
  <si>
    <t>Destino</t>
  </si>
  <si>
    <t>Ocupación</t>
  </si>
  <si>
    <t>Patrimonio</t>
  </si>
  <si>
    <t>OTROS MICROEMPRESARIOS</t>
  </si>
  <si>
    <t>Otros Microempresarios</t>
  </si>
  <si>
    <t>Línea Nómina</t>
  </si>
  <si>
    <t>Si</t>
  </si>
  <si>
    <t>No</t>
  </si>
  <si>
    <t>Tasa</t>
  </si>
  <si>
    <t>Plazo</t>
  </si>
  <si>
    <t>Ingreso mínimo</t>
  </si>
  <si>
    <t>Ingreso máx</t>
  </si>
  <si>
    <t>cuotas promocionales</t>
  </si>
  <si>
    <t>Plazo solicitado (N° de cuotas):</t>
  </si>
  <si>
    <t>DATOS SOCIOECONÓMICOS</t>
  </si>
  <si>
    <t>Cliente Bancaribe</t>
  </si>
  <si>
    <t>Ingreso mensual:</t>
  </si>
  <si>
    <t>Otros ingresos adicionales mensuales:</t>
  </si>
  <si>
    <t>Gastos financieros:</t>
  </si>
  <si>
    <t>Cargas familiares (no incluir al solicitante):</t>
  </si>
  <si>
    <t>Experiencia crediticia bancaria previa:</t>
  </si>
  <si>
    <t>Cuota mensual del monto solicitado</t>
  </si>
  <si>
    <t>Máx</t>
  </si>
  <si>
    <t>Capacidad de Pago</t>
  </si>
  <si>
    <t>Mín</t>
  </si>
  <si>
    <t>MONTO ESTIMADO DEL CRÉDITO</t>
  </si>
  <si>
    <t>MONTO DE LA CUOTA ESTIMADA DEL CRÉDITO</t>
  </si>
  <si>
    <t>ADQUISICIÓN DE ACCIONES DE LA CLÍNICA</t>
  </si>
  <si>
    <t>Seleccione Modalidad del Destino del Crédito</t>
  </si>
  <si>
    <t>Tasa de Interés:</t>
  </si>
  <si>
    <t>Tasa promocional de Interés:</t>
  </si>
  <si>
    <t>*Seleccione el plazo</t>
  </si>
  <si>
    <t>Monto máximo del crédito solicitado</t>
  </si>
  <si>
    <t>SIMULACIÓN DE MICROCREDITOS "PARA PROFESIONALES INDEPENDIENTES"</t>
  </si>
  <si>
    <t/>
  </si>
  <si>
    <t>Monto del crédito solicitado (desde Bs.S.20.000)</t>
  </si>
  <si>
    <t>ADQUISICIÓN DE ACCIONES</t>
  </si>
  <si>
    <t>ADQUISICIÓN DE INSTRUMENTAL, EQUIPOS Y/O PAPELERIA</t>
  </si>
  <si>
    <t>AMPLIACIÓN Y/O REMODELACIÓN DE OFICINA</t>
  </si>
  <si>
    <t>Monto minimo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</si>
</sst>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Bs&quot;\ #,##0.00;[Red]&quot;Bs&quot;\ \-#,##0.00"/>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quot;Bs&quot;\ #,##0.00"/>
  </numFmts>
  <fonts count="45" x14ac:knownFonts="1">
    <font>
      <sz val="10"/>
      <name val="Arial"/>
    </font>
    <font>
      <sz val="10"/>
      <name val="Arial"/>
      <family val="2"/>
    </font>
    <font>
      <b/>
      <sz val="10"/>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6"/>
      <name val="Arial"/>
      <family val="2"/>
    </font>
    <font>
      <sz val="10"/>
      <color indexed="81"/>
      <name val="Tahoma"/>
      <family val="2"/>
    </font>
    <font>
      <b/>
      <sz val="12"/>
      <name val="Arial"/>
      <family val="2"/>
    </font>
    <font>
      <b/>
      <i/>
      <sz val="10"/>
      <color indexed="62"/>
      <name val="Arial"/>
      <family val="2"/>
    </font>
    <font>
      <b/>
      <sz val="16"/>
      <name val="Arial"/>
      <family val="2"/>
    </font>
    <font>
      <sz val="10"/>
      <color indexed="81"/>
      <name val="Arial"/>
      <family val="2"/>
    </font>
    <font>
      <b/>
      <sz val="8"/>
      <color indexed="81"/>
      <name val="Tahoma"/>
      <family val="2"/>
    </font>
    <font>
      <sz val="8"/>
      <name val="Arial"/>
      <family val="2"/>
    </font>
    <font>
      <b/>
      <i/>
      <sz val="11"/>
      <color indexed="9"/>
      <name val="Arial"/>
      <family val="2"/>
    </font>
    <font>
      <sz val="10"/>
      <color rgb="FFFF0000"/>
      <name val="Arial"/>
      <family val="2"/>
    </font>
    <font>
      <b/>
      <sz val="10"/>
      <color theme="0"/>
      <name val="Arial"/>
      <family val="2"/>
    </font>
    <font>
      <b/>
      <sz val="18"/>
      <color theme="3"/>
      <name val="Arial"/>
      <family val="2"/>
    </font>
    <font>
      <b/>
      <i/>
      <sz val="14"/>
      <color theme="3"/>
      <name val="Arial"/>
      <family val="2"/>
    </font>
    <font>
      <sz val="9"/>
      <color theme="1"/>
      <name val="Arial"/>
      <family val="2"/>
    </font>
    <font>
      <sz val="10"/>
      <color theme="1"/>
      <name val="Arial"/>
      <family val="2"/>
    </font>
    <font>
      <sz val="10"/>
      <color theme="0"/>
      <name val="Arial"/>
      <family val="2"/>
    </font>
    <font>
      <b/>
      <i/>
      <sz val="12"/>
      <color theme="3"/>
      <name val="Arial"/>
      <family val="2"/>
    </font>
    <font>
      <b/>
      <sz val="14"/>
      <color theme="3"/>
      <name val="Arial"/>
      <family val="2"/>
    </font>
    <font>
      <b/>
      <sz val="10"/>
      <color theme="7"/>
      <name val="Arial"/>
      <family val="2"/>
    </font>
    <font>
      <b/>
      <sz val="16"/>
      <color rgb="FFFF0000"/>
      <name val="Arial"/>
      <family val="2"/>
    </font>
    <font>
      <b/>
      <i/>
      <sz val="11"/>
      <color theme="3"/>
      <name val="Arial"/>
      <family val="2"/>
    </font>
    <font>
      <b/>
      <i/>
      <sz val="16"/>
      <color theme="3"/>
      <name val="Arial"/>
      <family val="2"/>
    </font>
    <font>
      <b/>
      <sz val="20"/>
      <color theme="3"/>
      <name val="Arial"/>
      <family val="2"/>
    </font>
    <font>
      <b/>
      <sz val="11"/>
      <color theme="3"/>
      <name val="Arial"/>
      <family val="2"/>
    </font>
  </fonts>
  <fills count="10">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7"/>
        <bgColor indexed="64"/>
      </patternFill>
    </fill>
    <fill>
      <patternFill patternType="solid">
        <fgColor theme="3"/>
        <bgColor indexed="64"/>
      </patternFill>
    </fill>
  </fills>
  <borders count="32">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theme="8" tint="-0.499984740745262"/>
      </left>
      <right/>
      <top style="thick">
        <color theme="8" tint="-0.499984740745262"/>
      </top>
      <bottom style="thin">
        <color theme="8" tint="-0.499984740745262"/>
      </bottom>
      <diagonal/>
    </border>
    <border>
      <left style="thick">
        <color theme="8" tint="-0.499984740745262"/>
      </left>
      <right/>
      <top style="thin">
        <color theme="8" tint="-0.499984740745262"/>
      </top>
      <bottom style="thin">
        <color theme="8" tint="-0.499984740745262"/>
      </bottom>
      <diagonal/>
    </border>
    <border>
      <left/>
      <right style="thick">
        <color theme="8" tint="-0.499984740745262"/>
      </right>
      <top style="thin">
        <color theme="8" tint="-0.499984740745262"/>
      </top>
      <bottom style="thin">
        <color theme="8" tint="-0.499984740745262"/>
      </bottom>
      <diagonal/>
    </border>
    <border>
      <left style="thick">
        <color theme="8" tint="-0.499984740745262"/>
      </left>
      <right style="thick">
        <color theme="8" tint="-0.499984740745262"/>
      </right>
      <top style="thick">
        <color theme="8" tint="-0.499984740745262"/>
      </top>
      <bottom style="thick">
        <color theme="8" tint="-0.499984740745262"/>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top style="thin">
        <color theme="8" tint="-0.499984740745262"/>
      </top>
      <bottom/>
      <diagonal/>
    </border>
    <border>
      <left/>
      <right style="thick">
        <color theme="8" tint="-0.499984740745262"/>
      </right>
      <top style="thin">
        <color theme="8" tint="-0.499984740745262"/>
      </top>
      <bottom/>
      <diagonal/>
    </border>
    <border>
      <left style="thick">
        <color theme="8" tint="-0.499984740745262"/>
      </left>
      <right/>
      <top style="thin">
        <color theme="8" tint="-0.499984740745262"/>
      </top>
      <bottom style="thick">
        <color theme="8" tint="-0.499984740745262"/>
      </bottom>
      <diagonal/>
    </border>
    <border>
      <left/>
      <right style="thick">
        <color theme="8" tint="-0.499984740745262"/>
      </right>
      <top style="thin">
        <color theme="8" tint="-0.499984740745262"/>
      </top>
      <bottom style="thick">
        <color theme="8" tint="-0.499984740745262"/>
      </bottom>
      <diagonal/>
    </border>
    <border>
      <left/>
      <right style="thick">
        <color theme="8" tint="-0.499984740745262"/>
      </right>
      <top style="thick">
        <color theme="8" tint="-0.499984740745262"/>
      </top>
      <bottom style="thin">
        <color theme="8" tint="-0.499984740745262"/>
      </bottom>
      <diagonal/>
    </border>
    <border>
      <left/>
      <right/>
      <top style="medium">
        <color theme="3"/>
      </top>
      <bottom style="medium">
        <color theme="3"/>
      </bottom>
      <diagonal/>
    </border>
    <border>
      <left/>
      <right/>
      <top/>
      <bottom style="medium">
        <color theme="3"/>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163">
    <xf numFmtId="0" fontId="0" fillId="0" borderId="0" xfId="0"/>
    <xf numFmtId="0" fontId="0" fillId="0" borderId="0" xfId="0" applyNumberFormat="1"/>
    <xf numFmtId="165" fontId="2" fillId="2" borderId="0" xfId="1" applyNumberFormat="1" applyFont="1" applyFill="1"/>
    <xf numFmtId="0" fontId="3" fillId="3" borderId="0" xfId="1" applyNumberFormat="1" applyFont="1" applyFill="1"/>
    <xf numFmtId="170" fontId="3" fillId="3" borderId="0" xfId="1" applyNumberFormat="1" applyFont="1" applyFill="1"/>
    <xf numFmtId="166" fontId="20" fillId="4" borderId="1" xfId="1" applyNumberFormat="1" applyFont="1" applyFill="1" applyBorder="1" applyAlignment="1" applyProtection="1">
      <alignment horizontal="right" vertical="center"/>
      <protection locked="0"/>
    </xf>
    <xf numFmtId="0" fontId="20" fillId="4" borderId="1" xfId="3" applyNumberFormat="1" applyFont="1" applyFill="1" applyBorder="1" applyAlignment="1" applyProtection="1">
      <alignment horizontal="right" vertical="center"/>
      <protection hidden="1"/>
    </xf>
    <xf numFmtId="166" fontId="20" fillId="4" borderId="2" xfId="1" applyNumberFormat="1" applyFont="1" applyFill="1" applyBorder="1" applyAlignment="1" applyProtection="1">
      <alignment horizontal="right" vertical="center"/>
      <protection locked="0"/>
    </xf>
    <xf numFmtId="166" fontId="20" fillId="4" borderId="1" xfId="1" applyNumberFormat="1" applyFont="1" applyFill="1" applyBorder="1" applyAlignment="1" applyProtection="1">
      <alignment horizontal="right" vertical="center"/>
      <protection hidden="1"/>
    </xf>
    <xf numFmtId="170" fontId="12" fillId="2" borderId="0" xfId="1" applyNumberFormat="1" applyFont="1" applyFill="1" applyAlignment="1"/>
    <xf numFmtId="0" fontId="12" fillId="0" borderId="0" xfId="1" applyNumberFormat="1" applyFont="1"/>
    <xf numFmtId="0" fontId="12" fillId="0" borderId="0" xfId="1" applyNumberFormat="1" applyFont="1" applyAlignment="1">
      <alignment horizontal="left"/>
    </xf>
    <xf numFmtId="0" fontId="12" fillId="2" borderId="0" xfId="1" applyNumberFormat="1" applyFont="1" applyFill="1" applyAlignment="1"/>
    <xf numFmtId="10" fontId="12" fillId="2" borderId="0" xfId="1" applyNumberFormat="1" applyFont="1" applyFill="1" applyAlignment="1"/>
    <xf numFmtId="165" fontId="12" fillId="0" borderId="0" xfId="1" applyFont="1"/>
    <xf numFmtId="0" fontId="3" fillId="3" borderId="0" xfId="1" applyNumberFormat="1" applyFont="1" applyFill="1" applyAlignment="1">
      <alignment horizontal="center"/>
    </xf>
    <xf numFmtId="0" fontId="2" fillId="2" borderId="0" xfId="0" applyFont="1" applyFill="1"/>
    <xf numFmtId="170" fontId="0" fillId="0" borderId="0" xfId="0" applyNumberFormat="1"/>
    <xf numFmtId="170" fontId="12" fillId="0" borderId="0" xfId="1" applyNumberFormat="1" applyFont="1"/>
    <xf numFmtId="1" fontId="0" fillId="0" borderId="0" xfId="0" applyNumberFormat="1"/>
    <xf numFmtId="3" fontId="12" fillId="2" borderId="0" xfId="1" applyNumberFormat="1" applyFont="1" applyFill="1" applyAlignment="1"/>
    <xf numFmtId="10" fontId="20" fillId="4" borderId="1" xfId="3" applyNumberFormat="1" applyFont="1" applyFill="1" applyBorder="1" applyAlignment="1" applyProtection="1">
      <alignment horizontal="right" vertical="center"/>
      <protection hidden="1"/>
    </xf>
    <xf numFmtId="170" fontId="20" fillId="4" borderId="1" xfId="3" applyNumberFormat="1" applyFont="1" applyFill="1" applyBorder="1" applyAlignment="1" applyProtection="1">
      <alignment horizontal="right" vertical="center" wrapText="1"/>
      <protection locked="0"/>
    </xf>
    <xf numFmtId="10" fontId="0" fillId="0" borderId="0" xfId="0" applyNumberFormat="1"/>
    <xf numFmtId="8" fontId="0" fillId="0" borderId="0" xfId="0" applyNumberFormat="1"/>
    <xf numFmtId="0" fontId="1" fillId="0" borderId="0" xfId="0" applyNumberFormat="1" applyFont="1" applyAlignment="1">
      <alignment wrapText="1"/>
    </xf>
    <xf numFmtId="8" fontId="30" fillId="0" borderId="0" xfId="0" applyNumberFormat="1" applyFont="1"/>
    <xf numFmtId="0" fontId="1" fillId="0" borderId="0" xfId="0" applyFont="1"/>
    <xf numFmtId="0" fontId="0" fillId="0" borderId="0" xfId="0" applyAlignment="1">
      <alignment horizontal="center"/>
    </xf>
    <xf numFmtId="0" fontId="2" fillId="0" borderId="10" xfId="1" applyNumberFormat="1" applyFont="1" applyFill="1" applyBorder="1"/>
    <xf numFmtId="0" fontId="2" fillId="0" borderId="11" xfId="1" applyNumberFormat="1" applyFont="1" applyFill="1" applyBorder="1"/>
    <xf numFmtId="4" fontId="2" fillId="0" borderId="12" xfId="1" applyNumberFormat="1" applyFont="1" applyFill="1" applyBorder="1" applyAlignment="1">
      <alignment horizontal="center"/>
    </xf>
    <xf numFmtId="0" fontId="31" fillId="5" borderId="13" xfId="1" applyNumberFormat="1" applyFont="1" applyFill="1" applyBorder="1" applyAlignment="1">
      <alignment horizontal="center"/>
    </xf>
    <xf numFmtId="0" fontId="31" fillId="5" borderId="14" xfId="1" applyNumberFormat="1" applyFont="1" applyFill="1" applyBorder="1" applyAlignment="1">
      <alignment horizontal="center"/>
    </xf>
    <xf numFmtId="0" fontId="31" fillId="5" borderId="15" xfId="1" applyNumberFormat="1" applyFont="1" applyFill="1" applyBorder="1" applyAlignment="1">
      <alignment horizontal="center"/>
    </xf>
    <xf numFmtId="0" fontId="31" fillId="5" borderId="16" xfId="1" applyNumberFormat="1" applyFont="1" applyFill="1" applyBorder="1" applyAlignment="1">
      <alignment horizontal="center"/>
    </xf>
    <xf numFmtId="170" fontId="1" fillId="0" borderId="17" xfId="1" applyNumberFormat="1" applyFont="1" applyBorder="1" applyAlignment="1">
      <alignment horizontal="center"/>
    </xf>
    <xf numFmtId="170" fontId="1" fillId="0" borderId="18" xfId="1" applyNumberFormat="1" applyFont="1" applyBorder="1" applyAlignment="1">
      <alignment horizontal="center"/>
    </xf>
    <xf numFmtId="165" fontId="1" fillId="0" borderId="18" xfId="1" applyFont="1" applyBorder="1" applyAlignment="1">
      <alignment horizontal="center"/>
    </xf>
    <xf numFmtId="165" fontId="2" fillId="2" borderId="18" xfId="1" applyNumberFormat="1" applyFont="1" applyFill="1" applyBorder="1" applyAlignment="1">
      <alignment horizontal="center"/>
    </xf>
    <xf numFmtId="0" fontId="2" fillId="2" borderId="19" xfId="0" applyFont="1" applyFill="1" applyBorder="1" applyAlignment="1">
      <alignment horizontal="center"/>
    </xf>
    <xf numFmtId="170" fontId="1" fillId="0" borderId="20" xfId="1" applyNumberFormat="1" applyFont="1" applyBorder="1" applyAlignment="1">
      <alignment horizontal="center"/>
    </xf>
    <xf numFmtId="170" fontId="1" fillId="0" borderId="0" xfId="1" applyNumberFormat="1" applyFont="1" applyBorder="1" applyAlignment="1">
      <alignment horizontal="center"/>
    </xf>
    <xf numFmtId="165" fontId="1" fillId="0" borderId="0" xfId="1" applyFont="1" applyBorder="1" applyAlignment="1">
      <alignment horizontal="center"/>
    </xf>
    <xf numFmtId="165" fontId="2" fillId="2" borderId="0" xfId="1" applyNumberFormat="1" applyFont="1" applyFill="1" applyBorder="1" applyAlignment="1">
      <alignment horizontal="center"/>
    </xf>
    <xf numFmtId="0" fontId="2" fillId="2" borderId="21" xfId="0" applyFont="1" applyFill="1" applyBorder="1" applyAlignment="1">
      <alignment horizontal="center"/>
    </xf>
    <xf numFmtId="170" fontId="1" fillId="0" borderId="22" xfId="1" applyNumberFormat="1" applyFont="1" applyBorder="1" applyAlignment="1">
      <alignment horizontal="center"/>
    </xf>
    <xf numFmtId="170" fontId="1" fillId="0" borderId="23" xfId="1" applyNumberFormat="1" applyFont="1" applyBorder="1" applyAlignment="1">
      <alignment horizontal="center"/>
    </xf>
    <xf numFmtId="165" fontId="1" fillId="0" borderId="23" xfId="1" applyFont="1" applyBorder="1" applyAlignment="1">
      <alignment horizontal="center"/>
    </xf>
    <xf numFmtId="165" fontId="2" fillId="2" borderId="23" xfId="1" applyNumberFormat="1" applyFont="1" applyFill="1" applyBorder="1" applyAlignment="1">
      <alignment horizontal="center"/>
    </xf>
    <xf numFmtId="0" fontId="2" fillId="2" borderId="24" xfId="0" applyFont="1" applyFill="1" applyBorder="1" applyAlignment="1">
      <alignment horizontal="center"/>
    </xf>
    <xf numFmtId="0" fontId="2" fillId="0" borderId="25" xfId="1" applyNumberFormat="1" applyFont="1" applyFill="1" applyBorder="1"/>
    <xf numFmtId="4" fontId="2" fillId="0" borderId="26" xfId="1" applyNumberFormat="1" applyFont="1" applyFill="1" applyBorder="1" applyAlignment="1">
      <alignment horizontal="center"/>
    </xf>
    <xf numFmtId="0" fontId="2" fillId="0" borderId="27" xfId="1" applyNumberFormat="1" applyFont="1" applyFill="1" applyBorder="1" applyAlignment="1">
      <alignment wrapText="1"/>
    </xf>
    <xf numFmtId="0" fontId="2" fillId="0" borderId="25" xfId="1" applyNumberFormat="1" applyFont="1" applyFill="1" applyBorder="1" applyAlignment="1">
      <alignment wrapText="1"/>
    </xf>
    <xf numFmtId="0" fontId="2" fillId="0" borderId="11" xfId="1" applyNumberFormat="1" applyFont="1" applyFill="1" applyBorder="1" applyAlignment="1">
      <alignment wrapText="1"/>
    </xf>
    <xf numFmtId="9" fontId="2" fillId="0" borderId="12" xfId="3" applyFont="1" applyFill="1" applyBorder="1" applyAlignment="1">
      <alignment horizontal="center"/>
    </xf>
    <xf numFmtId="3" fontId="2" fillId="0" borderId="28" xfId="1" applyNumberFormat="1" applyFont="1" applyFill="1" applyBorder="1" applyAlignment="1">
      <alignment horizontal="center"/>
    </xf>
    <xf numFmtId="3" fontId="2" fillId="0" borderId="26" xfId="1" applyNumberFormat="1" applyFont="1" applyFill="1" applyBorder="1" applyAlignment="1">
      <alignment horizontal="center"/>
    </xf>
    <xf numFmtId="0" fontId="1" fillId="0" borderId="0" xfId="2" applyProtection="1">
      <protection hidden="1"/>
    </xf>
    <xf numFmtId="0" fontId="5" fillId="0" borderId="0" xfId="2" applyFont="1" applyAlignment="1" applyProtection="1">
      <alignment vertical="center"/>
      <protection hidden="1"/>
    </xf>
    <xf numFmtId="0" fontId="32" fillId="0" borderId="0" xfId="2" applyFont="1" applyFill="1" applyBorder="1" applyAlignment="1" applyProtection="1">
      <alignment horizontal="center" vertical="center"/>
      <protection hidden="1"/>
    </xf>
    <xf numFmtId="0" fontId="15" fillId="0" borderId="0" xfId="2" applyFont="1" applyAlignment="1" applyProtection="1">
      <alignment horizontal="center" vertical="center" wrapText="1"/>
      <protection hidden="1"/>
    </xf>
    <xf numFmtId="0" fontId="15" fillId="0" borderId="0" xfId="2" applyFont="1" applyBorder="1" applyAlignment="1" applyProtection="1">
      <alignment horizontal="center" vertical="center" wrapText="1"/>
      <protection hidden="1"/>
    </xf>
    <xf numFmtId="0" fontId="5" fillId="0" borderId="0" xfId="2" applyFont="1" applyBorder="1" applyAlignment="1" applyProtection="1">
      <alignment vertical="center"/>
      <protection hidden="1"/>
    </xf>
    <xf numFmtId="0" fontId="33" fillId="0" borderId="0" xfId="2" applyFont="1" applyAlignment="1" applyProtection="1">
      <alignment horizontal="right" vertical="center"/>
      <protection hidden="1"/>
    </xf>
    <xf numFmtId="0" fontId="33" fillId="0" borderId="0" xfId="2" applyFont="1" applyBorder="1" applyAlignment="1" applyProtection="1">
      <alignment horizontal="right" vertical="center"/>
      <protection hidden="1"/>
    </xf>
    <xf numFmtId="0" fontId="33" fillId="0" borderId="0" xfId="2" applyFont="1" applyAlignment="1" applyProtection="1">
      <alignment horizontal="right"/>
      <protection hidden="1"/>
    </xf>
    <xf numFmtId="0" fontId="21" fillId="0" borderId="0" xfId="2" applyFont="1" applyBorder="1" applyAlignment="1" applyProtection="1">
      <alignment vertical="center"/>
      <protection hidden="1"/>
    </xf>
    <xf numFmtId="0" fontId="20" fillId="0" borderId="0" xfId="2" applyFont="1" applyBorder="1" applyAlignment="1" applyProtection="1">
      <alignment vertical="center"/>
      <protection hidden="1"/>
    </xf>
    <xf numFmtId="0" fontId="33" fillId="0" borderId="0" xfId="2" applyFont="1" applyBorder="1" applyAlignment="1" applyProtection="1">
      <alignment horizontal="right"/>
      <protection hidden="1"/>
    </xf>
    <xf numFmtId="0" fontId="14" fillId="0" borderId="0" xfId="2" applyFont="1" applyBorder="1" applyAlignment="1" applyProtection="1">
      <alignment horizontal="right" vertical="center"/>
      <protection hidden="1"/>
    </xf>
    <xf numFmtId="0" fontId="16" fillId="0" borderId="0" xfId="2" applyFont="1" applyAlignment="1" applyProtection="1">
      <alignment vertical="center"/>
      <protection hidden="1"/>
    </xf>
    <xf numFmtId="0" fontId="14" fillId="0" borderId="0" xfId="2" applyFont="1" applyAlignment="1" applyProtection="1">
      <alignment horizontal="right"/>
      <protection hidden="1"/>
    </xf>
    <xf numFmtId="0" fontId="14" fillId="0" borderId="0" xfId="2" applyFont="1" applyBorder="1" applyAlignment="1" applyProtection="1">
      <alignment horizontal="center" vertical="center"/>
      <protection hidden="1"/>
    </xf>
    <xf numFmtId="0" fontId="10" fillId="0" borderId="0" xfId="2" applyFont="1" applyBorder="1" applyAlignment="1" applyProtection="1">
      <alignment vertical="center"/>
      <protection hidden="1"/>
    </xf>
    <xf numFmtId="0" fontId="33" fillId="0" borderId="2" xfId="2" applyFont="1" applyBorder="1" applyAlignment="1" applyProtection="1">
      <alignment horizontal="right" vertical="center"/>
      <protection hidden="1"/>
    </xf>
    <xf numFmtId="0" fontId="33" fillId="0" borderId="1" xfId="2" applyFont="1" applyBorder="1" applyAlignment="1" applyProtection="1">
      <alignment horizontal="right" vertical="center"/>
      <protection hidden="1"/>
    </xf>
    <xf numFmtId="0" fontId="19" fillId="0" borderId="0" xfId="2" applyFont="1" applyAlignment="1" applyProtection="1">
      <alignment vertical="center"/>
      <protection hidden="1"/>
    </xf>
    <xf numFmtId="0" fontId="14" fillId="0" borderId="0" xfId="2" applyFont="1" applyFill="1" applyAlignment="1" applyProtection="1">
      <alignment horizontal="right" vertical="center"/>
      <protection hidden="1"/>
    </xf>
    <xf numFmtId="0" fontId="17" fillId="0" borderId="1" xfId="2" applyFont="1" applyBorder="1" applyAlignment="1" applyProtection="1">
      <alignment vertical="center"/>
      <protection hidden="1"/>
    </xf>
    <xf numFmtId="167" fontId="9" fillId="0" borderId="0" xfId="2" applyNumberFormat="1" applyFont="1" applyBorder="1" applyAlignment="1" applyProtection="1">
      <alignment vertical="center"/>
      <protection hidden="1"/>
    </xf>
    <xf numFmtId="0" fontId="10" fillId="0" borderId="0" xfId="2" applyFont="1" applyFill="1" applyBorder="1" applyAlignment="1" applyProtection="1">
      <alignment vertical="center"/>
      <protection hidden="1"/>
    </xf>
    <xf numFmtId="0" fontId="9" fillId="0" borderId="0" xfId="2" applyFont="1" applyAlignment="1" applyProtection="1">
      <alignment vertical="center"/>
      <protection hidden="1"/>
    </xf>
    <xf numFmtId="0" fontId="19" fillId="0" borderId="0" xfId="2" applyFont="1" applyFill="1" applyAlignment="1" applyProtection="1">
      <alignment vertical="center"/>
      <protection hidden="1"/>
    </xf>
    <xf numFmtId="0" fontId="9" fillId="0" borderId="0" xfId="2" applyFont="1" applyBorder="1" applyAlignment="1" applyProtection="1">
      <alignment vertical="center"/>
      <protection hidden="1"/>
    </xf>
    <xf numFmtId="0" fontId="5" fillId="0" borderId="0" xfId="2" applyFont="1" applyFill="1" applyAlignment="1" applyProtection="1">
      <alignment vertical="center"/>
      <protection hidden="1"/>
    </xf>
    <xf numFmtId="0" fontId="24" fillId="0" borderId="0" xfId="2" applyFont="1" applyBorder="1" applyAlignment="1" applyProtection="1">
      <alignment vertical="center"/>
      <protection hidden="1"/>
    </xf>
    <xf numFmtId="0" fontId="20" fillId="4" borderId="1" xfId="3" applyNumberFormat="1" applyFont="1" applyFill="1" applyBorder="1" applyAlignment="1" applyProtection="1">
      <alignment horizontal="right" vertical="center"/>
      <protection locked="0"/>
    </xf>
    <xf numFmtId="0" fontId="5" fillId="0" borderId="0" xfId="2" applyFont="1" applyAlignment="1" applyProtection="1">
      <alignment horizontal="center" vertical="center"/>
      <protection hidden="1"/>
    </xf>
    <xf numFmtId="0" fontId="34" fillId="0" borderId="0" xfId="2" applyFont="1" applyAlignment="1" applyProtection="1">
      <alignment vertical="center"/>
      <protection hidden="1"/>
    </xf>
    <xf numFmtId="0" fontId="5" fillId="0" borderId="0" xfId="2" applyFont="1" applyFill="1" applyBorder="1" applyAlignment="1" applyProtection="1">
      <alignment vertical="center"/>
      <protection hidden="1"/>
    </xf>
    <xf numFmtId="3" fontId="20" fillId="4" borderId="2" xfId="2" applyNumberFormat="1" applyFont="1" applyFill="1" applyBorder="1" applyAlignment="1" applyProtection="1">
      <alignment horizontal="right" vertical="center"/>
      <protection locked="0"/>
    </xf>
    <xf numFmtId="170" fontId="19" fillId="0" borderId="0" xfId="2" applyNumberFormat="1" applyFont="1" applyBorder="1" applyAlignment="1" applyProtection="1">
      <alignment vertical="center"/>
      <protection hidden="1"/>
    </xf>
    <xf numFmtId="164" fontId="20" fillId="4" borderId="2" xfId="2" applyNumberFormat="1" applyFont="1" applyFill="1" applyBorder="1" applyAlignment="1" applyProtection="1">
      <alignment horizontal="right" vertical="center"/>
      <protection locked="0"/>
    </xf>
    <xf numFmtId="170" fontId="20" fillId="4" borderId="2" xfId="2" applyNumberFormat="1" applyFont="1" applyFill="1" applyBorder="1" applyAlignment="1" applyProtection="1">
      <alignment horizontal="right" vertical="center"/>
      <protection hidden="1"/>
    </xf>
    <xf numFmtId="167" fontId="5" fillId="0" borderId="0" xfId="2" applyNumberFormat="1" applyFont="1" applyAlignment="1" applyProtection="1">
      <alignment vertical="center"/>
      <protection hidden="1"/>
    </xf>
    <xf numFmtId="168" fontId="5" fillId="0" borderId="0" xfId="2" applyNumberFormat="1" applyFont="1" applyAlignment="1" applyProtection="1">
      <alignment vertical="center"/>
      <protection hidden="1"/>
    </xf>
    <xf numFmtId="168" fontId="35" fillId="0" borderId="0" xfId="2" applyNumberFormat="1" applyFont="1" applyAlignment="1" applyProtection="1">
      <alignment vertical="center"/>
      <protection hidden="1"/>
    </xf>
    <xf numFmtId="170" fontId="19" fillId="0" borderId="0" xfId="2" applyNumberFormat="1" applyFont="1" applyAlignment="1" applyProtection="1">
      <alignment vertical="center"/>
      <protection hidden="1"/>
    </xf>
    <xf numFmtId="0" fontId="7" fillId="0" borderId="0" xfId="2" applyFont="1" applyBorder="1" applyAlignment="1" applyProtection="1">
      <alignment horizontal="center" vertical="center"/>
      <protection hidden="1"/>
    </xf>
    <xf numFmtId="0" fontId="8" fillId="0" borderId="0" xfId="2" applyFont="1" applyAlignment="1" applyProtection="1">
      <alignment vertical="center"/>
      <protection hidden="1"/>
    </xf>
    <xf numFmtId="0" fontId="36" fillId="0" borderId="0" xfId="2" applyFont="1" applyAlignment="1" applyProtection="1">
      <alignment vertical="center"/>
      <protection hidden="1"/>
    </xf>
    <xf numFmtId="170" fontId="25" fillId="4" borderId="1" xfId="2" applyNumberFormat="1"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hidden="1"/>
    </xf>
    <xf numFmtId="170" fontId="7" fillId="0" borderId="1" xfId="2" applyNumberFormat="1" applyFont="1" applyBorder="1" applyAlignment="1" applyProtection="1">
      <alignment horizontal="center" vertical="center" wrapText="1"/>
      <protection hidden="1"/>
    </xf>
    <xf numFmtId="0" fontId="8" fillId="0" borderId="0" xfId="2" applyFont="1" applyFill="1" applyBorder="1" applyAlignment="1" applyProtection="1">
      <alignment vertical="top" wrapText="1"/>
      <protection hidden="1"/>
    </xf>
    <xf numFmtId="0" fontId="4" fillId="0" borderId="0" xfId="2" applyFont="1" applyBorder="1" applyAlignment="1" applyProtection="1">
      <alignment vertical="center"/>
      <protection hidden="1"/>
    </xf>
    <xf numFmtId="0" fontId="6" fillId="0" borderId="0" xfId="2" applyFont="1" applyAlignment="1" applyProtection="1">
      <alignment horizontal="right" vertical="center"/>
      <protection hidden="1"/>
    </xf>
    <xf numFmtId="169" fontId="37" fillId="0" borderId="0" xfId="2" applyNumberFormat="1" applyFont="1" applyBorder="1" applyAlignment="1" applyProtection="1">
      <alignment vertical="center"/>
      <protection hidden="1"/>
    </xf>
    <xf numFmtId="0" fontId="11" fillId="0" borderId="0" xfId="2" applyFont="1" applyFill="1" applyBorder="1" applyAlignment="1" applyProtection="1">
      <alignment horizontal="center" vertical="top" wrapText="1"/>
      <protection hidden="1"/>
    </xf>
    <xf numFmtId="0" fontId="38" fillId="0" borderId="0" xfId="2" applyFont="1" applyFill="1" applyBorder="1" applyAlignment="1" applyProtection="1">
      <alignment horizontal="left" vertical="top" wrapText="1"/>
      <protection hidden="1"/>
    </xf>
    <xf numFmtId="0" fontId="5" fillId="0" borderId="0" xfId="2" applyFont="1" applyBorder="1" applyProtection="1">
      <protection hidden="1"/>
    </xf>
    <xf numFmtId="0" fontId="18" fillId="6" borderId="1" xfId="2" applyFont="1" applyFill="1" applyBorder="1" applyAlignment="1" applyProtection="1">
      <alignment horizontal="center" vertical="center"/>
      <protection hidden="1"/>
    </xf>
    <xf numFmtId="10" fontId="20" fillId="4" borderId="1" xfId="3" applyNumberFormat="1" applyFont="1" applyFill="1" applyBorder="1" applyAlignment="1" applyProtection="1">
      <alignment horizontal="right" vertical="center"/>
      <protection locked="0"/>
    </xf>
    <xf numFmtId="4" fontId="2" fillId="7" borderId="29" xfId="1" applyNumberFormat="1" applyFont="1" applyFill="1" applyBorder="1" applyAlignment="1">
      <alignment horizontal="center"/>
    </xf>
    <xf numFmtId="4" fontId="2" fillId="7" borderId="12" xfId="1" applyNumberFormat="1" applyFont="1" applyFill="1" applyBorder="1" applyAlignment="1">
      <alignment horizontal="center"/>
    </xf>
    <xf numFmtId="0" fontId="19" fillId="0" borderId="0" xfId="2" applyFont="1" applyBorder="1" applyAlignment="1" applyProtection="1">
      <alignment vertical="center"/>
      <protection hidden="1"/>
    </xf>
    <xf numFmtId="10" fontId="19" fillId="0" borderId="0" xfId="2" applyNumberFormat="1" applyFont="1" applyBorder="1" applyAlignment="1" applyProtection="1">
      <alignment vertical="center"/>
      <protection hidden="1"/>
    </xf>
    <xf numFmtId="0" fontId="19" fillId="0" borderId="0" xfId="2" applyNumberFormat="1" applyFont="1" applyBorder="1" applyAlignment="1" applyProtection="1">
      <alignment vertical="center"/>
      <protection hidden="1"/>
    </xf>
    <xf numFmtId="0" fontId="19" fillId="0" borderId="0" xfId="2" applyFont="1" applyBorder="1" applyAlignment="1" applyProtection="1">
      <alignment horizontal="center" vertical="center"/>
      <protection hidden="1"/>
    </xf>
    <xf numFmtId="0" fontId="1" fillId="0" borderId="0" xfId="2" applyFont="1" applyProtection="1">
      <protection hidden="1"/>
    </xf>
    <xf numFmtId="4" fontId="39" fillId="0" borderId="0" xfId="2" applyNumberFormat="1" applyFont="1" applyProtection="1">
      <protection hidden="1"/>
    </xf>
    <xf numFmtId="14" fontId="31" fillId="8" borderId="0" xfId="2" applyNumberFormat="1" applyFont="1" applyFill="1" applyProtection="1">
      <protection hidden="1"/>
    </xf>
    <xf numFmtId="4" fontId="31" fillId="8" borderId="0" xfId="2" applyNumberFormat="1" applyFont="1" applyFill="1" applyProtection="1">
      <protection hidden="1"/>
    </xf>
    <xf numFmtId="0" fontId="28" fillId="0" borderId="0" xfId="0" applyFont="1"/>
    <xf numFmtId="0" fontId="28" fillId="0" borderId="0" xfId="0" applyFont="1" applyAlignment="1">
      <alignment wrapText="1"/>
    </xf>
    <xf numFmtId="170" fontId="40" fillId="4" borderId="1" xfId="2" applyNumberFormat="1" applyFont="1" applyFill="1" applyBorder="1" applyAlignment="1" applyProtection="1">
      <alignment horizontal="center" vertical="center" wrapText="1"/>
      <protection hidden="1"/>
    </xf>
    <xf numFmtId="9" fontId="5" fillId="0" borderId="0" xfId="3" applyFont="1" applyAlignment="1" applyProtection="1">
      <alignment vertical="center"/>
      <protection hidden="1"/>
    </xf>
    <xf numFmtId="0" fontId="29" fillId="6" borderId="2" xfId="2" applyFont="1" applyFill="1" applyBorder="1" applyAlignment="1" applyProtection="1">
      <alignment horizontal="center" vertical="center" wrapText="1"/>
      <protection locked="0"/>
    </xf>
    <xf numFmtId="0" fontId="23" fillId="0" borderId="3" xfId="2" applyFont="1" applyFill="1" applyBorder="1" applyAlignment="1" applyProtection="1">
      <alignment horizontal="left" vertical="top" wrapText="1"/>
      <protection locked="0"/>
    </xf>
    <xf numFmtId="0" fontId="13" fillId="6" borderId="1" xfId="2" applyFont="1" applyFill="1" applyBorder="1" applyAlignment="1" applyProtection="1">
      <alignment horizontal="center" vertical="center"/>
      <protection hidden="1"/>
    </xf>
    <xf numFmtId="0" fontId="40" fillId="4" borderId="1" xfId="2" applyFont="1" applyFill="1" applyBorder="1" applyAlignment="1" applyProtection="1">
      <alignment horizontal="center" vertical="center" wrapText="1"/>
      <protection hidden="1"/>
    </xf>
    <xf numFmtId="0" fontId="25" fillId="4" borderId="4" xfId="2" applyFont="1" applyFill="1" applyBorder="1" applyAlignment="1" applyProtection="1">
      <alignment horizontal="center" vertical="center" wrapText="1"/>
      <protection hidden="1"/>
    </xf>
    <xf numFmtId="0" fontId="25" fillId="4" borderId="5" xfId="2" applyFont="1" applyFill="1" applyBorder="1" applyAlignment="1" applyProtection="1">
      <alignment horizontal="center" vertical="center" wrapText="1"/>
      <protection hidden="1"/>
    </xf>
    <xf numFmtId="0" fontId="11" fillId="6" borderId="1" xfId="2" applyFont="1" applyFill="1" applyBorder="1" applyAlignment="1" applyProtection="1">
      <alignment horizontal="center" vertical="center" wrapText="1"/>
      <protection hidden="1"/>
    </xf>
    <xf numFmtId="0" fontId="11" fillId="6" borderId="1" xfId="2" applyFont="1" applyFill="1" applyBorder="1" applyAlignment="1" applyProtection="1">
      <alignment horizontal="center" vertical="center"/>
      <protection hidden="1"/>
    </xf>
    <xf numFmtId="0" fontId="18" fillId="6" borderId="4" xfId="2" applyFont="1" applyFill="1" applyBorder="1" applyAlignment="1" applyProtection="1">
      <alignment horizontal="right" vertical="center"/>
      <protection hidden="1"/>
    </xf>
    <xf numFmtId="0" fontId="18" fillId="6" borderId="5" xfId="2" applyFont="1" applyFill="1" applyBorder="1" applyAlignment="1" applyProtection="1">
      <alignment horizontal="right" vertical="center"/>
      <protection hidden="1"/>
    </xf>
    <xf numFmtId="0" fontId="13" fillId="6" borderId="6" xfId="2" applyFont="1" applyFill="1" applyBorder="1" applyAlignment="1" applyProtection="1">
      <alignment horizontal="center" vertical="center"/>
      <protection hidden="1"/>
    </xf>
    <xf numFmtId="0" fontId="33" fillId="0" borderId="4" xfId="2" applyFont="1" applyBorder="1" applyAlignment="1" applyProtection="1">
      <alignment horizontal="right" vertical="center"/>
      <protection hidden="1"/>
    </xf>
    <xf numFmtId="0" fontId="33" fillId="0" borderId="5" xfId="2" applyFont="1" applyBorder="1" applyAlignment="1" applyProtection="1">
      <alignment horizontal="right" vertical="center"/>
      <protection hidden="1"/>
    </xf>
    <xf numFmtId="0" fontId="33" fillId="0" borderId="6" xfId="2" applyFont="1" applyFill="1" applyBorder="1" applyAlignment="1" applyProtection="1">
      <alignment horizontal="right" vertical="center" wrapText="1"/>
      <protection hidden="1"/>
    </xf>
    <xf numFmtId="0" fontId="33" fillId="0" borderId="7" xfId="2" applyFont="1" applyFill="1" applyBorder="1" applyAlignment="1" applyProtection="1">
      <alignment horizontal="right" vertical="center" wrapText="1"/>
      <protection hidden="1"/>
    </xf>
    <xf numFmtId="0" fontId="33" fillId="0" borderId="5" xfId="2" applyFont="1" applyFill="1" applyBorder="1" applyAlignment="1" applyProtection="1">
      <alignment horizontal="right" vertical="center" wrapText="1"/>
      <protection hidden="1"/>
    </xf>
    <xf numFmtId="0" fontId="33" fillId="0" borderId="8" xfId="2" applyFont="1" applyFill="1" applyBorder="1" applyAlignment="1" applyProtection="1">
      <alignment horizontal="right" vertical="center" wrapText="1"/>
      <protection hidden="1"/>
    </xf>
    <xf numFmtId="0" fontId="33" fillId="0" borderId="9" xfId="2" applyFont="1" applyFill="1" applyBorder="1" applyAlignment="1" applyProtection="1">
      <alignment horizontal="right" vertical="center" wrapText="1"/>
      <protection hidden="1"/>
    </xf>
    <xf numFmtId="0" fontId="33" fillId="0" borderId="4" xfId="2" applyFont="1" applyFill="1" applyBorder="1" applyAlignment="1" applyProtection="1">
      <alignment horizontal="right" vertical="center" wrapText="1"/>
      <protection hidden="1"/>
    </xf>
    <xf numFmtId="0" fontId="18" fillId="9" borderId="1" xfId="2" applyFont="1" applyFill="1" applyBorder="1" applyAlignment="1" applyProtection="1">
      <alignment horizontal="right" vertical="center"/>
      <protection hidden="1"/>
    </xf>
    <xf numFmtId="0" fontId="33" fillId="0" borderId="4" xfId="2" applyFont="1" applyBorder="1" applyAlignment="1" applyProtection="1">
      <alignment horizontal="right" vertical="center" wrapText="1"/>
      <protection hidden="1"/>
    </xf>
    <xf numFmtId="0" fontId="33" fillId="0" borderId="5" xfId="2" applyFont="1" applyBorder="1" applyAlignment="1" applyProtection="1">
      <alignment horizontal="right" vertical="center" wrapText="1"/>
      <protection hidden="1"/>
    </xf>
    <xf numFmtId="0" fontId="43" fillId="0" borderId="0" xfId="2" applyFont="1" applyFill="1" applyBorder="1" applyAlignment="1" applyProtection="1">
      <alignment horizontal="center" vertical="center"/>
      <protection hidden="1"/>
    </xf>
    <xf numFmtId="0" fontId="44" fillId="0" borderId="0" xfId="2" applyFont="1" applyAlignment="1" applyProtection="1">
      <alignment horizontal="center" vertical="center" wrapText="1"/>
      <protection hidden="1"/>
    </xf>
    <xf numFmtId="0" fontId="42" fillId="0" borderId="31" xfId="2" applyFont="1" applyBorder="1" applyAlignment="1" applyProtection="1">
      <alignment horizontal="center" vertical="center"/>
      <protection locked="0" hidden="1"/>
    </xf>
    <xf numFmtId="3" fontId="42" fillId="0" borderId="30" xfId="2" applyNumberFormat="1" applyFont="1" applyBorder="1" applyAlignment="1" applyProtection="1">
      <alignment horizontal="center" vertical="center"/>
      <protection locked="0" hidden="1"/>
    </xf>
    <xf numFmtId="0" fontId="42" fillId="0" borderId="30" xfId="2" applyFont="1" applyBorder="1" applyAlignment="1" applyProtection="1">
      <alignment horizontal="center" vertical="center"/>
      <protection locked="0" hidden="1"/>
    </xf>
    <xf numFmtId="0" fontId="41" fillId="0" borderId="30" xfId="2" applyFont="1" applyBorder="1" applyAlignment="1" applyProtection="1">
      <alignment horizontal="center" vertical="center"/>
      <protection locked="0" hidden="1"/>
    </xf>
    <xf numFmtId="0" fontId="41" fillId="0" borderId="0" xfId="2" applyFont="1" applyBorder="1" applyAlignment="1" applyProtection="1">
      <alignment horizontal="center" vertical="center"/>
      <protection locked="0" hidden="1"/>
    </xf>
    <xf numFmtId="0" fontId="42" fillId="0" borderId="0" xfId="2" applyFont="1" applyBorder="1" applyAlignment="1" applyProtection="1">
      <alignment horizontal="center" vertical="center"/>
      <protection locked="0" hidden="1"/>
    </xf>
    <xf numFmtId="0" fontId="13" fillId="6" borderId="0" xfId="2" applyFont="1" applyFill="1" applyBorder="1" applyAlignment="1" applyProtection="1">
      <alignment horizontal="center" vertical="center"/>
      <protection hidden="1"/>
    </xf>
    <xf numFmtId="0" fontId="31" fillId="5" borderId="14" xfId="0" applyFont="1" applyFill="1" applyBorder="1" applyAlignment="1">
      <alignment horizontal="center"/>
    </xf>
    <xf numFmtId="0" fontId="31" fillId="5" borderId="16" xfId="0" applyFont="1" applyFill="1" applyBorder="1" applyAlignment="1">
      <alignment horizontal="center"/>
    </xf>
    <xf numFmtId="165" fontId="0" fillId="0" borderId="0" xfId="1" applyFont="1"/>
  </cellXfs>
  <cellStyles count="4">
    <cellStyle name="Millares" xfId="1" builtinId="3"/>
    <cellStyle name="Normal" xfId="0" builtinId="0"/>
    <cellStyle name="Normal 2" xfId="2"/>
    <cellStyle name="Porcentaje" xfId="3" builtinId="5"/>
  </cellStyles>
  <dxfs count="8">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2059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621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N81"/>
  <sheetViews>
    <sheetView showGridLines="0" showRowColHeaders="0" tabSelected="1" zoomScale="80" zoomScaleNormal="80" workbookViewId="0">
      <selection activeCell="C11" sqref="C11"/>
    </sheetView>
  </sheetViews>
  <sheetFormatPr baseColWidth="10" defaultColWidth="4.42578125" defaultRowHeight="0" customHeight="1" zeroHeight="1" x14ac:dyDescent="0.2"/>
  <cols>
    <col min="1" max="1" width="29" style="64" customWidth="1"/>
    <col min="2" max="2" width="34.28515625" style="64" customWidth="1"/>
    <col min="3" max="3" width="60.28515625" style="112" customWidth="1"/>
    <col min="4" max="4" width="60.42578125" style="64" customWidth="1"/>
    <col min="5" max="5" width="17" style="64" customWidth="1"/>
    <col min="6" max="6" width="15.5703125" style="64" customWidth="1"/>
    <col min="7" max="7" width="9.140625" style="64" hidden="1" customWidth="1"/>
    <col min="8" max="8" width="31" style="64" hidden="1" customWidth="1"/>
    <col min="9" max="9" width="36.7109375" style="64" hidden="1" customWidth="1"/>
    <col min="10" max="10" width="15.85546875" style="64" hidden="1" customWidth="1"/>
    <col min="11" max="12" width="18.5703125" style="64" hidden="1" customWidth="1"/>
    <col min="13" max="13" width="18.42578125" style="64" hidden="1" customWidth="1"/>
    <col min="14" max="14" width="11.42578125" style="64" hidden="1" customWidth="1"/>
    <col min="15" max="254" width="11.42578125" style="64" customWidth="1"/>
    <col min="255" max="255" width="3.28515625" style="64" customWidth="1"/>
    <col min="256" max="16384" width="4.42578125" style="64"/>
  </cols>
  <sheetData>
    <row r="1" spans="1:13" s="60" customFormat="1" ht="16.5" customHeight="1" x14ac:dyDescent="0.2"/>
    <row r="2" spans="1:13" s="60" customFormat="1" ht="17.25" customHeight="1" x14ac:dyDescent="0.2">
      <c r="A2" s="151" t="s">
        <v>88</v>
      </c>
      <c r="B2" s="151"/>
      <c r="C2" s="151"/>
      <c r="D2" s="151"/>
      <c r="E2" s="151"/>
      <c r="F2" s="151"/>
      <c r="G2" s="151"/>
    </row>
    <row r="3" spans="1:13" s="60" customFormat="1" ht="8.25" customHeight="1" x14ac:dyDescent="0.2">
      <c r="A3" s="61"/>
      <c r="B3" s="61"/>
      <c r="C3" s="61"/>
      <c r="D3" s="61"/>
      <c r="E3" s="61"/>
      <c r="F3" s="61"/>
      <c r="G3" s="61"/>
    </row>
    <row r="4" spans="1:13" s="60" customFormat="1" ht="12.75" customHeight="1" x14ac:dyDescent="0.2">
      <c r="A4" s="152" t="s">
        <v>21</v>
      </c>
      <c r="B4" s="152"/>
      <c r="C4" s="152"/>
      <c r="D4" s="152"/>
      <c r="E4" s="152"/>
      <c r="F4" s="152"/>
      <c r="G4" s="152"/>
    </row>
    <row r="5" spans="1:13" s="60" customFormat="1" ht="16.5" customHeight="1" x14ac:dyDescent="0.2">
      <c r="A5" s="62"/>
      <c r="B5" s="63"/>
      <c r="C5" s="63"/>
      <c r="D5" s="62"/>
      <c r="E5" s="64"/>
      <c r="F5" s="64"/>
      <c r="G5" s="63"/>
    </row>
    <row r="6" spans="1:13" s="60" customFormat="1" ht="27" hidden="1" customHeight="1" thickBot="1" x14ac:dyDescent="0.25">
      <c r="A6" s="65" t="s">
        <v>42</v>
      </c>
      <c r="B6" s="153"/>
      <c r="C6" s="153"/>
      <c r="D6" s="65" t="s">
        <v>43</v>
      </c>
      <c r="E6" s="153"/>
      <c r="F6" s="153"/>
      <c r="G6" s="63"/>
    </row>
    <row r="7" spans="1:13" s="60" customFormat="1" ht="18" hidden="1" customHeight="1" thickBot="1" x14ac:dyDescent="0.35">
      <c r="A7" s="66" t="s">
        <v>44</v>
      </c>
      <c r="B7" s="154"/>
      <c r="C7" s="154"/>
      <c r="D7" s="67" t="s">
        <v>45</v>
      </c>
      <c r="E7" s="155"/>
      <c r="F7" s="155"/>
      <c r="G7" s="68"/>
    </row>
    <row r="8" spans="1:13" s="60" customFormat="1" ht="20.25" hidden="1" customHeight="1" thickBot="1" x14ac:dyDescent="0.35">
      <c r="A8" s="66" t="s">
        <v>46</v>
      </c>
      <c r="B8" s="156"/>
      <c r="C8" s="156"/>
      <c r="D8" s="67" t="s">
        <v>47</v>
      </c>
      <c r="E8" s="155"/>
      <c r="F8" s="155"/>
      <c r="G8" s="69"/>
    </row>
    <row r="9" spans="1:13" s="60" customFormat="1" ht="24" hidden="1" customHeight="1" x14ac:dyDescent="0.3">
      <c r="A9" s="66"/>
      <c r="B9" s="157"/>
      <c r="C9" s="157"/>
      <c r="D9" s="70"/>
      <c r="E9" s="158"/>
      <c r="F9" s="158"/>
      <c r="G9" s="69"/>
    </row>
    <row r="10" spans="1:13" s="60" customFormat="1" ht="24" customHeight="1" thickBot="1" x14ac:dyDescent="0.35">
      <c r="A10" s="71"/>
      <c r="B10" s="72"/>
      <c r="C10" s="72"/>
      <c r="D10" s="73"/>
      <c r="E10" s="74"/>
      <c r="F10" s="74"/>
      <c r="G10" s="75"/>
      <c r="J10" s="60" t="s">
        <v>63</v>
      </c>
      <c r="K10" s="60" t="s">
        <v>64</v>
      </c>
    </row>
    <row r="11" spans="1:13" s="60" customFormat="1" ht="39" customHeight="1" thickTop="1" thickBot="1" x14ac:dyDescent="0.25">
      <c r="A11" s="71"/>
      <c r="B11" s="76" t="s">
        <v>55</v>
      </c>
      <c r="C11" s="129"/>
      <c r="D11" s="78" t="s">
        <v>83</v>
      </c>
      <c r="E11" s="74"/>
      <c r="F11" s="74"/>
      <c r="G11" s="75"/>
      <c r="I11" s="126" t="s">
        <v>93</v>
      </c>
      <c r="J11" s="128">
        <v>0.24</v>
      </c>
      <c r="K11" s="60">
        <v>6</v>
      </c>
      <c r="L11" s="60">
        <v>6</v>
      </c>
      <c r="M11" s="60">
        <v>2</v>
      </c>
    </row>
    <row r="12" spans="1:13" s="60" customFormat="1" ht="24" customHeight="1" thickTop="1" thickBot="1" x14ac:dyDescent="0.25">
      <c r="A12" s="71"/>
      <c r="B12" s="77" t="s">
        <v>56</v>
      </c>
      <c r="C12" s="113" t="s">
        <v>59</v>
      </c>
      <c r="D12" s="78"/>
      <c r="E12" s="74"/>
      <c r="F12" s="74"/>
      <c r="G12" s="75"/>
      <c r="H12" s="60" t="s">
        <v>61</v>
      </c>
      <c r="I12" s="126" t="s">
        <v>92</v>
      </c>
      <c r="J12" s="128">
        <v>0.24</v>
      </c>
      <c r="K12" s="60">
        <v>6</v>
      </c>
      <c r="L12" s="60">
        <v>18</v>
      </c>
      <c r="M12" s="60">
        <v>3</v>
      </c>
    </row>
    <row r="13" spans="1:13" s="60" customFormat="1" ht="16.5" customHeight="1" thickTop="1" x14ac:dyDescent="0.3">
      <c r="A13" s="71"/>
      <c r="B13" s="72"/>
      <c r="C13" s="72"/>
      <c r="D13" s="73"/>
      <c r="E13" s="74"/>
      <c r="F13" s="74"/>
      <c r="G13" s="75"/>
      <c r="H13" s="60" t="s">
        <v>62</v>
      </c>
      <c r="I13" s="125" t="s">
        <v>82</v>
      </c>
      <c r="J13" s="128">
        <v>0.24</v>
      </c>
      <c r="K13" s="60">
        <v>6</v>
      </c>
      <c r="M13" s="60">
        <v>4</v>
      </c>
    </row>
    <row r="14" spans="1:13" s="60" customFormat="1" ht="24" customHeight="1" thickBot="1" x14ac:dyDescent="0.25">
      <c r="B14" s="159" t="s">
        <v>11</v>
      </c>
      <c r="C14" s="159"/>
      <c r="D14" s="159"/>
      <c r="E14" s="79"/>
      <c r="F14" s="79"/>
      <c r="M14" s="60">
        <v>5</v>
      </c>
    </row>
    <row r="15" spans="1:13" s="60" customFormat="1" ht="39" customHeight="1" thickTop="1" thickBot="1" x14ac:dyDescent="0.25">
      <c r="B15" s="149" t="s">
        <v>90</v>
      </c>
      <c r="C15" s="150"/>
      <c r="D15" s="22"/>
      <c r="E15" s="78" t="s">
        <v>13</v>
      </c>
      <c r="F15" s="79"/>
      <c r="M15" s="60">
        <v>6</v>
      </c>
    </row>
    <row r="16" spans="1:13" s="83" customFormat="1" ht="26.25" customHeight="1" thickTop="1" thickBot="1" x14ac:dyDescent="0.25">
      <c r="A16" s="81"/>
      <c r="B16" s="80"/>
      <c r="C16" s="77" t="s">
        <v>84</v>
      </c>
      <c r="D16" s="21" t="str">
        <f>+IF(D15="","",Tasa)</f>
        <v/>
      </c>
      <c r="E16" s="82"/>
      <c r="F16" s="75"/>
    </row>
    <row r="17" spans="1:13" s="83" customFormat="1" ht="23.25" hidden="1" customHeight="1" thickTop="1" thickBot="1" x14ac:dyDescent="0.25">
      <c r="A17" s="81"/>
      <c r="B17" s="80"/>
      <c r="C17" s="77" t="s">
        <v>85</v>
      </c>
      <c r="D17" s="114"/>
      <c r="E17" s="84" t="str">
        <f>+IF(C12="Créditos para Participantes del IESA","*Campo Requerido","*Campo Opcional")</f>
        <v>*Campo Opcional</v>
      </c>
      <c r="F17" s="75"/>
      <c r="H17" s="60"/>
      <c r="I17" s="78" t="s">
        <v>63</v>
      </c>
      <c r="J17" s="78" t="s">
        <v>64</v>
      </c>
      <c r="K17" s="78" t="s">
        <v>65</v>
      </c>
      <c r="L17" s="78" t="s">
        <v>66</v>
      </c>
      <c r="M17" s="78" t="s">
        <v>67</v>
      </c>
    </row>
    <row r="18" spans="1:13" s="60" customFormat="1" ht="23.25" customHeight="1" thickTop="1" thickBot="1" x14ac:dyDescent="0.25">
      <c r="A18" s="85"/>
      <c r="B18" s="80"/>
      <c r="C18" s="77" t="s">
        <v>27</v>
      </c>
      <c r="D18" s="6" t="str">
        <f>+IF(D15="","",IF(OR(D19="",D19=0),VLOOKUP($C$11,$I$10:$K$13,3,0),D19))</f>
        <v/>
      </c>
      <c r="E18" s="86"/>
      <c r="H18" s="117"/>
      <c r="I18" s="118"/>
      <c r="J18" s="119"/>
      <c r="K18" s="93"/>
      <c r="L18" s="120"/>
      <c r="M18" s="118"/>
    </row>
    <row r="19" spans="1:13" s="60" customFormat="1" ht="21" customHeight="1" thickTop="1" thickBot="1" x14ac:dyDescent="0.25">
      <c r="A19" s="87"/>
      <c r="B19" s="80"/>
      <c r="C19" s="77" t="s">
        <v>68</v>
      </c>
      <c r="D19" s="88"/>
      <c r="E19" s="84" t="s">
        <v>86</v>
      </c>
      <c r="H19" s="117"/>
      <c r="I19" s="118"/>
      <c r="J19" s="119"/>
      <c r="K19" s="93"/>
      <c r="L19" s="120"/>
      <c r="M19" s="118"/>
    </row>
    <row r="20" spans="1:13" ht="24" customHeight="1" thickTop="1" thickBot="1" x14ac:dyDescent="0.25">
      <c r="A20" s="89"/>
      <c r="B20" s="139" t="s">
        <v>69</v>
      </c>
      <c r="C20" s="139"/>
      <c r="D20" s="139"/>
      <c r="E20" s="89"/>
      <c r="F20" s="89"/>
      <c r="H20" s="117"/>
      <c r="I20" s="118"/>
      <c r="J20" s="119"/>
      <c r="K20" s="93"/>
      <c r="L20" s="120"/>
      <c r="M20" s="118"/>
    </row>
    <row r="21" spans="1:13" ht="24" customHeight="1" thickTop="1" thickBot="1" x14ac:dyDescent="0.25">
      <c r="A21" s="89"/>
      <c r="B21" s="140" t="s">
        <v>70</v>
      </c>
      <c r="C21" s="141"/>
      <c r="D21" s="88"/>
      <c r="E21" s="84" t="s">
        <v>13</v>
      </c>
      <c r="F21" s="89"/>
      <c r="H21" s="117"/>
      <c r="I21" s="118"/>
      <c r="J21" s="119"/>
      <c r="K21" s="93"/>
      <c r="L21" s="120"/>
      <c r="M21" s="118"/>
    </row>
    <row r="22" spans="1:13" s="60" customFormat="1" ht="24" customHeight="1" thickTop="1" thickBot="1" x14ac:dyDescent="0.25">
      <c r="B22" s="142" t="s">
        <v>71</v>
      </c>
      <c r="C22" s="142"/>
      <c r="D22" s="5"/>
      <c r="E22" s="84" t="s">
        <v>13</v>
      </c>
      <c r="F22" s="90"/>
      <c r="H22" s="117"/>
      <c r="I22" s="118"/>
      <c r="J22" s="119"/>
      <c r="K22" s="93"/>
      <c r="L22" s="120"/>
      <c r="M22" s="118"/>
    </row>
    <row r="23" spans="1:13" s="60" customFormat="1" ht="25.5" customHeight="1" thickTop="1" thickBot="1" x14ac:dyDescent="0.25">
      <c r="B23" s="143" t="s">
        <v>72</v>
      </c>
      <c r="C23" s="144"/>
      <c r="D23" s="7"/>
      <c r="E23" s="84" t="s">
        <v>13</v>
      </c>
      <c r="F23" s="90"/>
      <c r="G23" s="78"/>
      <c r="H23" s="117"/>
      <c r="I23" s="118"/>
      <c r="J23" s="119"/>
      <c r="K23" s="93"/>
      <c r="L23" s="120"/>
      <c r="M23" s="118"/>
    </row>
    <row r="24" spans="1:13" s="60" customFormat="1" ht="36.75" customHeight="1" thickTop="1" thickBot="1" x14ac:dyDescent="0.25">
      <c r="A24" s="64"/>
      <c r="B24" s="142" t="s">
        <v>73</v>
      </c>
      <c r="C24" s="142"/>
      <c r="D24" s="7"/>
      <c r="E24" s="84" t="s">
        <v>13</v>
      </c>
      <c r="F24" s="90"/>
      <c r="G24" s="78"/>
      <c r="H24" s="117"/>
      <c r="I24" s="117"/>
      <c r="J24" s="117"/>
      <c r="K24" s="85"/>
      <c r="L24" s="85"/>
      <c r="M24" s="85"/>
    </row>
    <row r="25" spans="1:13" ht="20.25" customHeight="1" thickTop="1" thickBot="1" x14ac:dyDescent="0.25">
      <c r="A25" s="91"/>
      <c r="B25" s="145" t="s">
        <v>74</v>
      </c>
      <c r="C25" s="146"/>
      <c r="D25" s="92"/>
      <c r="E25" s="84" t="s">
        <v>13</v>
      </c>
      <c r="F25" s="90"/>
      <c r="H25" s="117"/>
      <c r="I25" s="93"/>
      <c r="J25" s="93"/>
    </row>
    <row r="26" spans="1:13" ht="20.25" customHeight="1" thickTop="1" thickBot="1" x14ac:dyDescent="0.25">
      <c r="A26" s="91"/>
      <c r="B26" s="147" t="s">
        <v>75</v>
      </c>
      <c r="C26" s="144"/>
      <c r="D26" s="94"/>
      <c r="E26" s="84" t="s">
        <v>13</v>
      </c>
      <c r="F26" s="90"/>
      <c r="H26" s="117"/>
      <c r="I26" s="93"/>
      <c r="J26" s="93"/>
    </row>
    <row r="27" spans="1:13" ht="20.25" hidden="1" customHeight="1" thickTop="1" thickBot="1" x14ac:dyDescent="0.25">
      <c r="A27" s="91"/>
      <c r="B27" s="148" t="s">
        <v>76</v>
      </c>
      <c r="C27" s="148"/>
      <c r="D27" s="95" t="s">
        <v>89</v>
      </c>
      <c r="E27" s="78"/>
      <c r="F27" s="90"/>
      <c r="H27" s="78" t="s">
        <v>60</v>
      </c>
      <c r="I27" s="93">
        <v>5000</v>
      </c>
      <c r="J27" s="93">
        <v>500000</v>
      </c>
      <c r="K27" s="78" t="s">
        <v>77</v>
      </c>
    </row>
    <row r="28" spans="1:13" ht="20.25" hidden="1" thickTop="1" thickBot="1" x14ac:dyDescent="0.25">
      <c r="A28" s="96"/>
      <c r="B28" s="148" t="s">
        <v>2</v>
      </c>
      <c r="C28" s="148"/>
      <c r="D28" s="8" t="s">
        <v>89</v>
      </c>
      <c r="E28" s="97"/>
      <c r="F28" s="98"/>
      <c r="H28" s="78" t="s">
        <v>20</v>
      </c>
      <c r="I28" s="93">
        <v>20000</v>
      </c>
      <c r="J28" s="93">
        <v>1000000</v>
      </c>
      <c r="K28" s="99">
        <v>99999999999.990005</v>
      </c>
    </row>
    <row r="29" spans="1:13" s="101" customFormat="1" ht="21.75" hidden="1" thickTop="1" thickBot="1" x14ac:dyDescent="0.25">
      <c r="A29" s="100"/>
      <c r="B29" s="148" t="s">
        <v>78</v>
      </c>
      <c r="C29" s="148"/>
      <c r="D29" s="8" t="s">
        <v>89</v>
      </c>
      <c r="G29" s="102"/>
      <c r="H29" s="89"/>
      <c r="I29" s="64"/>
      <c r="J29" s="78" t="s">
        <v>79</v>
      </c>
      <c r="K29" s="99">
        <v>99999999999.990005</v>
      </c>
      <c r="L29" s="60"/>
      <c r="M29" s="60"/>
    </row>
    <row r="30" spans="1:13" s="101" customFormat="1" ht="21.75" thickTop="1" thickBot="1" x14ac:dyDescent="0.25">
      <c r="A30" s="100"/>
      <c r="B30" s="137" t="s">
        <v>78</v>
      </c>
      <c r="C30" s="138"/>
      <c r="D30" s="8" t="str">
        <f>+IF(OR(D15="",D15=0),"",Factor!B36)</f>
        <v/>
      </c>
      <c r="G30" s="102"/>
      <c r="H30" s="78" t="s">
        <v>61</v>
      </c>
      <c r="I30" s="64"/>
      <c r="J30" s="99"/>
      <c r="K30" s="99"/>
      <c r="L30" s="60"/>
      <c r="M30" s="60"/>
    </row>
    <row r="31" spans="1:13" s="101" customFormat="1" ht="21.75" thickTop="1" thickBot="1" x14ac:dyDescent="0.25">
      <c r="A31" s="100"/>
      <c r="B31" s="137" t="s">
        <v>2</v>
      </c>
      <c r="C31" s="138"/>
      <c r="D31" s="8" t="str">
        <f>+IF(OR(D15="",D15=0),"",Factor!B45)</f>
        <v/>
      </c>
      <c r="G31" s="102"/>
      <c r="H31" s="78" t="s">
        <v>62</v>
      </c>
      <c r="I31" s="60"/>
      <c r="J31" s="99"/>
      <c r="K31" s="99"/>
      <c r="L31" s="60"/>
      <c r="M31" s="60"/>
    </row>
    <row r="32" spans="1:13" s="101" customFormat="1" ht="19.5" thickTop="1" thickBot="1" x14ac:dyDescent="0.25">
      <c r="A32" s="60"/>
      <c r="B32" s="131" t="s">
        <v>80</v>
      </c>
      <c r="C32" s="131"/>
      <c r="D32" s="131"/>
      <c r="E32" s="78"/>
      <c r="F32" s="78"/>
      <c r="G32" s="78"/>
      <c r="H32" s="78"/>
      <c r="I32" s="93"/>
      <c r="J32" s="93"/>
    </row>
    <row r="33" spans="1:10" s="60" customFormat="1" ht="39.75" customHeight="1" thickTop="1" thickBot="1" x14ac:dyDescent="0.25">
      <c r="A33" s="96"/>
      <c r="B33" s="132" t="str">
        <f>+IF(OR(D15="",D22=""),"",Factor!C49)</f>
        <v/>
      </c>
      <c r="C33" s="132"/>
      <c r="D33" s="127" t="str">
        <f>+IF(OR(B33="Inicial menor a la requerida",B33="Capacidad de pago insuficiente",B33="El ingreso mínimo para optar a este producto es &gt;= Bs. 7.000",B33="El ingreso mínimo para optar a este producto es &gt;= Bs. 5.000",B33=""),"",IF(Factor!C48&gt;=0,Factor!C48,""))</f>
        <v/>
      </c>
      <c r="E33" s="84"/>
      <c r="F33" s="78"/>
      <c r="G33" s="78"/>
      <c r="H33" s="78"/>
      <c r="I33" s="93"/>
      <c r="J33" s="93"/>
    </row>
    <row r="34" spans="1:10" s="60" customFormat="1" ht="19.5" thickTop="1" thickBot="1" x14ac:dyDescent="0.25">
      <c r="A34" s="96"/>
      <c r="B34" s="131" t="s">
        <v>81</v>
      </c>
      <c r="C34" s="131"/>
      <c r="D34" s="131"/>
      <c r="E34" s="78"/>
      <c r="F34" s="78"/>
      <c r="G34" s="78"/>
      <c r="H34" s="78"/>
      <c r="I34" s="78"/>
    </row>
    <row r="35" spans="1:10" s="60" customFormat="1" ht="21.75" thickTop="1" thickBot="1" x14ac:dyDescent="0.25">
      <c r="A35" s="96"/>
      <c r="B35" s="132" t="str">
        <f>+IF(OR(B33="Inicial menor a la requerida",B33="Capacidad de pago insuficiente",B33="El ingreso mínimo para optar a este producto es &gt;= Bs. 7.000",B33="El ingreso mínimo para optar a este producto es &gt;= Bs. 5.000",B33=""),"",IF(C12="Créditos para Participantes del IESA","Cuota estimada mensual a tasa de interes actual","Cuota mensual a tasa de interes actual"))</f>
        <v/>
      </c>
      <c r="C35" s="132"/>
      <c r="D35" s="127" t="str">
        <f>+IF(OR(B33="Capacidad de pago insuficiente",B33="El ingreso mínimo para optar a este producto es &gt;= Bs. 7.000",B33="El ingreso mínimo para optar a este producto es &gt;= Bs. 5.000",B33=""),"",Factor!B48)</f>
        <v/>
      </c>
      <c r="E35" s="84"/>
      <c r="F35" s="78"/>
      <c r="G35" s="78"/>
      <c r="H35" s="78"/>
      <c r="I35" s="78"/>
    </row>
    <row r="36" spans="1:10" s="60" customFormat="1" ht="21.75" thickTop="1" thickBot="1" x14ac:dyDescent="0.25">
      <c r="A36" s="96"/>
      <c r="B36" s="104"/>
      <c r="C36" s="104"/>
      <c r="D36" s="105"/>
      <c r="E36" s="78"/>
      <c r="F36" s="78"/>
      <c r="G36" s="78"/>
      <c r="H36" s="78"/>
      <c r="I36" s="78"/>
    </row>
    <row r="37" spans="1:10" s="60" customFormat="1" ht="21.75" hidden="1" thickTop="1" thickBot="1" x14ac:dyDescent="0.25">
      <c r="A37" s="96"/>
      <c r="B37" s="133" t="str">
        <f>+IF(OR(D17=0,D17="",D17=D16,D37=""),"",IF(C12="Créditos para Participantes del IESA","",IF(OR(B33="Inicial menor a la requerida",B33="Capacidad de pago insuficiente",B33="El ingreso mínimo para optar a este producto es &gt;= Bs. 7.000",B33="El ingreso mínimo para optar a este producto es &gt;= Bs. 5.000",B33=""),"","Cuota mensual a tasa de interes promocional")))</f>
        <v/>
      </c>
      <c r="C37" s="134"/>
      <c r="D37" s="103" t="str">
        <f>IF(OR(D33="",D17=0,D17="",D17=D16),"",Factor!D48)</f>
        <v/>
      </c>
      <c r="E37" s="78"/>
      <c r="F37" s="78"/>
      <c r="G37" s="78"/>
      <c r="I37" s="78"/>
    </row>
    <row r="38" spans="1:10" s="60" customFormat="1" ht="24" customHeight="1" thickTop="1" thickBot="1" x14ac:dyDescent="0.25">
      <c r="A38" s="106"/>
      <c r="B38" s="107"/>
      <c r="C38" s="108"/>
      <c r="D38" s="109">
        <f ca="1">TODAY()</f>
        <v>43376</v>
      </c>
      <c r="E38" s="78"/>
      <c r="F38" s="78"/>
      <c r="G38" s="78"/>
      <c r="H38" s="78"/>
      <c r="I38" s="78"/>
    </row>
    <row r="39" spans="1:10" s="60" customFormat="1" ht="37.5" customHeight="1" thickTop="1" thickBot="1" x14ac:dyDescent="0.25">
      <c r="A39" s="106"/>
      <c r="B39" s="135" t="s">
        <v>26</v>
      </c>
      <c r="C39" s="136"/>
      <c r="D39" s="136"/>
      <c r="E39" s="78"/>
      <c r="F39" s="78"/>
      <c r="G39" s="78"/>
      <c r="H39" s="78"/>
      <c r="I39" s="78"/>
    </row>
    <row r="40" spans="1:10" s="60" customFormat="1" ht="18.75" thickTop="1" x14ac:dyDescent="0.2">
      <c r="A40" s="106"/>
      <c r="B40" s="59"/>
      <c r="C40" s="110"/>
      <c r="D40" s="110"/>
      <c r="E40" s="106"/>
      <c r="F40" s="106"/>
    </row>
    <row r="41" spans="1:10" s="60" customFormat="1" ht="18" hidden="1" x14ac:dyDescent="0.2">
      <c r="B41" s="111" t="s">
        <v>48</v>
      </c>
      <c r="C41" s="110"/>
      <c r="D41" s="110"/>
      <c r="E41" s="106"/>
      <c r="F41" s="106"/>
    </row>
    <row r="42" spans="1:10" s="60" customFormat="1" ht="18" hidden="1" x14ac:dyDescent="0.2">
      <c r="B42" s="130"/>
      <c r="C42" s="130"/>
      <c r="D42" s="130"/>
      <c r="E42" s="106"/>
      <c r="F42" s="106"/>
    </row>
    <row r="43" spans="1:10" s="60" customFormat="1" ht="18" hidden="1" x14ac:dyDescent="0.2">
      <c r="B43" s="130"/>
      <c r="C43" s="130"/>
      <c r="D43" s="130"/>
      <c r="E43" s="106"/>
      <c r="F43" s="106"/>
    </row>
    <row r="44" spans="1:10" s="60" customFormat="1" ht="18" hidden="1" x14ac:dyDescent="0.2">
      <c r="B44" s="130"/>
      <c r="C44" s="130"/>
      <c r="D44" s="130"/>
      <c r="E44" s="106"/>
      <c r="F44" s="106"/>
    </row>
    <row r="45" spans="1:10" s="60" customFormat="1" ht="18" hidden="1" x14ac:dyDescent="0.2">
      <c r="B45" s="130"/>
      <c r="C45" s="130"/>
      <c r="D45" s="130"/>
      <c r="E45" s="106"/>
      <c r="F45" s="106"/>
    </row>
    <row r="46" spans="1:10" s="60" customFormat="1" ht="18" hidden="1" x14ac:dyDescent="0.2">
      <c r="B46" s="130"/>
      <c r="C46" s="130"/>
      <c r="D46" s="130"/>
      <c r="E46" s="106"/>
      <c r="F46" s="106"/>
    </row>
    <row r="47" spans="1:10" s="60" customFormat="1" ht="18" hidden="1" x14ac:dyDescent="0.2">
      <c r="B47" s="130"/>
      <c r="C47" s="130"/>
      <c r="D47" s="130"/>
      <c r="E47" s="106"/>
      <c r="F47" s="106"/>
    </row>
    <row r="48" spans="1:10" s="60" customFormat="1" ht="18" hidden="1" x14ac:dyDescent="0.2">
      <c r="B48" s="130"/>
      <c r="C48" s="130"/>
      <c r="D48" s="130"/>
      <c r="E48" s="106"/>
      <c r="F48" s="106"/>
    </row>
    <row r="49" spans="2:6" s="60" customFormat="1" ht="18" hidden="1" x14ac:dyDescent="0.2">
      <c r="B49" s="130"/>
      <c r="C49" s="130"/>
      <c r="D49" s="130"/>
      <c r="E49" s="106"/>
      <c r="F49" s="106"/>
    </row>
    <row r="50" spans="2:6" s="60" customFormat="1" ht="18" hidden="1" x14ac:dyDescent="0.2">
      <c r="B50" s="130"/>
      <c r="C50" s="130"/>
      <c r="D50" s="130"/>
      <c r="E50" s="106"/>
      <c r="F50" s="106"/>
    </row>
    <row r="51" spans="2:6" s="60" customFormat="1" ht="18" hidden="1" x14ac:dyDescent="0.2">
      <c r="B51" s="130"/>
      <c r="C51" s="130"/>
      <c r="D51" s="130"/>
      <c r="E51" s="106"/>
      <c r="F51" s="106"/>
    </row>
    <row r="52" spans="2:6" s="60" customFormat="1" ht="18" hidden="1" x14ac:dyDescent="0.2">
      <c r="B52" s="130"/>
      <c r="C52" s="130"/>
      <c r="D52" s="130"/>
      <c r="E52" s="106"/>
      <c r="F52" s="106"/>
    </row>
    <row r="53" spans="2:6" s="60" customFormat="1" ht="18" hidden="1" x14ac:dyDescent="0.2">
      <c r="B53" s="130"/>
      <c r="C53" s="130"/>
      <c r="D53" s="130"/>
      <c r="E53" s="106"/>
      <c r="F53" s="106"/>
    </row>
    <row r="54" spans="2:6" s="60" customFormat="1" ht="18" hidden="1" x14ac:dyDescent="0.2">
      <c r="B54" s="130"/>
      <c r="C54" s="130"/>
      <c r="D54" s="130"/>
      <c r="E54" s="106"/>
      <c r="F54" s="106"/>
    </row>
    <row r="55" spans="2:6" s="60" customFormat="1" ht="18" hidden="1" x14ac:dyDescent="0.2">
      <c r="B55" s="130"/>
      <c r="C55" s="130"/>
      <c r="D55" s="130"/>
      <c r="E55" s="106"/>
      <c r="F55" s="106"/>
    </row>
    <row r="56" spans="2:6" s="60" customFormat="1" ht="18" hidden="1" x14ac:dyDescent="0.2">
      <c r="B56" s="130"/>
      <c r="C56" s="130"/>
      <c r="D56" s="130"/>
      <c r="E56" s="106"/>
      <c r="F56" s="106"/>
    </row>
    <row r="57" spans="2:6" s="60" customFormat="1" ht="18" hidden="1" x14ac:dyDescent="0.2">
      <c r="B57" s="130"/>
      <c r="C57" s="130"/>
      <c r="D57" s="130"/>
      <c r="E57" s="106"/>
      <c r="F57" s="106"/>
    </row>
    <row r="58" spans="2:6" s="60" customFormat="1" ht="18" hidden="1" x14ac:dyDescent="0.2">
      <c r="B58" s="130"/>
      <c r="C58" s="130"/>
      <c r="D58" s="130"/>
      <c r="E58" s="106"/>
      <c r="F58" s="106"/>
    </row>
    <row r="59" spans="2:6" s="60" customFormat="1" ht="18" hidden="1" x14ac:dyDescent="0.2">
      <c r="B59" s="130"/>
      <c r="C59" s="130"/>
      <c r="D59" s="130"/>
      <c r="E59" s="106"/>
      <c r="F59" s="106"/>
    </row>
    <row r="60" spans="2:6" s="60" customFormat="1" ht="18" hidden="1" x14ac:dyDescent="0.2">
      <c r="B60" s="130"/>
      <c r="C60" s="130"/>
      <c r="D60" s="130"/>
      <c r="E60" s="106"/>
      <c r="F60" s="106"/>
    </row>
    <row r="61" spans="2:6" s="60" customFormat="1" ht="18" hidden="1" x14ac:dyDescent="0.2">
      <c r="B61" s="130"/>
      <c r="C61" s="130"/>
      <c r="D61" s="130"/>
      <c r="E61" s="106"/>
      <c r="F61" s="106"/>
    </row>
    <row r="62" spans="2:6" s="60" customFormat="1" ht="18" hidden="1" x14ac:dyDescent="0.2">
      <c r="B62" s="130"/>
      <c r="C62" s="130"/>
      <c r="D62" s="130"/>
      <c r="E62" s="106"/>
      <c r="F62" s="106"/>
    </row>
    <row r="63" spans="2:6" s="60" customFormat="1" ht="18" hidden="1" x14ac:dyDescent="0.2">
      <c r="B63" s="130"/>
      <c r="C63" s="130"/>
      <c r="D63" s="130"/>
      <c r="E63" s="106"/>
      <c r="F63" s="106"/>
    </row>
    <row r="64" spans="2:6" s="60" customFormat="1" ht="18" hidden="1" x14ac:dyDescent="0.2">
      <c r="B64" s="130"/>
      <c r="C64" s="130"/>
      <c r="D64" s="130"/>
      <c r="E64" s="106"/>
      <c r="F64" s="106"/>
    </row>
    <row r="65" spans="2:6" s="60" customFormat="1" ht="18" hidden="1" x14ac:dyDescent="0.2">
      <c r="B65" s="130"/>
      <c r="C65" s="130"/>
      <c r="D65" s="130"/>
      <c r="E65" s="106"/>
      <c r="F65" s="106"/>
    </row>
    <row r="66" spans="2:6" s="60" customFormat="1" ht="18" hidden="1" x14ac:dyDescent="0.2">
      <c r="B66" s="130"/>
      <c r="C66" s="130"/>
      <c r="D66" s="130"/>
      <c r="E66" s="106"/>
      <c r="F66" s="106"/>
    </row>
    <row r="67" spans="2:6" s="60" customFormat="1" ht="18" hidden="1" x14ac:dyDescent="0.2">
      <c r="B67" s="130"/>
      <c r="C67" s="130"/>
      <c r="D67" s="130"/>
      <c r="E67" s="106"/>
      <c r="F67" s="106"/>
    </row>
    <row r="68" spans="2:6" s="60" customFormat="1" ht="18" hidden="1" x14ac:dyDescent="0.2">
      <c r="B68" s="130"/>
      <c r="C68" s="130"/>
      <c r="D68" s="130"/>
      <c r="E68" s="106"/>
      <c r="F68" s="106"/>
    </row>
    <row r="69" spans="2:6" s="60" customFormat="1" ht="18" hidden="1" x14ac:dyDescent="0.2">
      <c r="B69" s="130"/>
      <c r="C69" s="130"/>
      <c r="D69" s="130"/>
      <c r="E69" s="106"/>
      <c r="F69" s="106"/>
    </row>
    <row r="70" spans="2:6" s="60" customFormat="1" ht="18" hidden="1" x14ac:dyDescent="0.2">
      <c r="B70" s="130"/>
      <c r="C70" s="130"/>
      <c r="D70" s="130"/>
      <c r="E70" s="106"/>
      <c r="F70" s="106"/>
    </row>
    <row r="71" spans="2:6" s="60" customFormat="1" ht="18" hidden="1" x14ac:dyDescent="0.2">
      <c r="B71" s="130"/>
      <c r="C71" s="130"/>
      <c r="D71" s="130"/>
      <c r="E71" s="106"/>
      <c r="F71" s="106"/>
    </row>
    <row r="72" spans="2:6" s="60" customFormat="1" ht="18" hidden="1" x14ac:dyDescent="0.2">
      <c r="B72" s="130"/>
      <c r="C72" s="130"/>
      <c r="D72" s="130"/>
      <c r="E72" s="106"/>
      <c r="F72" s="106"/>
    </row>
    <row r="73" spans="2:6" s="60" customFormat="1" ht="18" hidden="1" x14ac:dyDescent="0.2">
      <c r="B73" s="130"/>
      <c r="C73" s="130"/>
      <c r="D73" s="130"/>
      <c r="E73" s="106"/>
      <c r="F73" s="106"/>
    </row>
    <row r="74" spans="2:6" s="60" customFormat="1" ht="18" hidden="1" x14ac:dyDescent="0.2">
      <c r="B74" s="130"/>
      <c r="C74" s="130"/>
      <c r="D74" s="130"/>
      <c r="E74" s="106"/>
      <c r="F74" s="106"/>
    </row>
    <row r="75" spans="2:6" s="60" customFormat="1" ht="18" hidden="1" x14ac:dyDescent="0.2">
      <c r="B75" s="130"/>
      <c r="C75" s="130"/>
      <c r="D75" s="130"/>
      <c r="E75" s="106"/>
      <c r="F75" s="106"/>
    </row>
    <row r="76" spans="2:6" s="60" customFormat="1" ht="18" hidden="1" x14ac:dyDescent="0.2">
      <c r="B76" s="130"/>
      <c r="C76" s="130"/>
      <c r="D76" s="130"/>
      <c r="E76" s="106"/>
      <c r="F76" s="106"/>
    </row>
    <row r="77" spans="2:6" s="60" customFormat="1" ht="18" hidden="1" x14ac:dyDescent="0.2">
      <c r="B77" s="130"/>
      <c r="C77" s="130"/>
      <c r="D77" s="130"/>
      <c r="E77" s="106"/>
      <c r="F77" s="106"/>
    </row>
    <row r="78" spans="2:6" s="60" customFormat="1" ht="18" hidden="1" x14ac:dyDescent="0.2">
      <c r="B78" s="130"/>
      <c r="C78" s="130"/>
      <c r="D78" s="130"/>
      <c r="E78" s="106"/>
      <c r="F78" s="106"/>
    </row>
    <row r="79" spans="2:6" s="60" customFormat="1" ht="18" hidden="1" x14ac:dyDescent="0.2">
      <c r="B79" s="130"/>
      <c r="C79" s="130"/>
      <c r="D79" s="130"/>
      <c r="E79" s="106"/>
      <c r="F79" s="106"/>
    </row>
    <row r="80" spans="2:6" s="60" customFormat="1" ht="18" hidden="1" x14ac:dyDescent="0.2">
      <c r="B80" s="130"/>
      <c r="C80" s="130"/>
      <c r="D80" s="130"/>
      <c r="E80" s="106"/>
      <c r="F80" s="106"/>
    </row>
    <row r="81" spans="1:6" s="60" customFormat="1" ht="23.25" customHeight="1" x14ac:dyDescent="0.2">
      <c r="A81" s="106"/>
      <c r="B81" s="59"/>
      <c r="C81" s="110"/>
      <c r="D81" s="110"/>
      <c r="E81" s="106"/>
      <c r="F81" s="106"/>
    </row>
  </sheetData>
  <sheetProtection password="CB1F" sheet="1" objects="1" scenarios="1" selectLockedCells="1"/>
  <dataConsolidate/>
  <mergeCells count="31">
    <mergeCell ref="B15:C15"/>
    <mergeCell ref="A2:G2"/>
    <mergeCell ref="A4:G4"/>
    <mergeCell ref="B6:C6"/>
    <mergeCell ref="E6:F6"/>
    <mergeCell ref="B7:C7"/>
    <mergeCell ref="E7:F7"/>
    <mergeCell ref="B8:C8"/>
    <mergeCell ref="E8:F8"/>
    <mergeCell ref="B9:C9"/>
    <mergeCell ref="E9:F9"/>
    <mergeCell ref="B14:D14"/>
    <mergeCell ref="B31:C31"/>
    <mergeCell ref="B20:D20"/>
    <mergeCell ref="B21:C21"/>
    <mergeCell ref="B22:C22"/>
    <mergeCell ref="B23:C23"/>
    <mergeCell ref="B24:C24"/>
    <mergeCell ref="B25:C25"/>
    <mergeCell ref="B26:C26"/>
    <mergeCell ref="B27:C27"/>
    <mergeCell ref="B28:C28"/>
    <mergeCell ref="B29:C29"/>
    <mergeCell ref="B30:C30"/>
    <mergeCell ref="B42:D80"/>
    <mergeCell ref="B32:D32"/>
    <mergeCell ref="B33:C33"/>
    <mergeCell ref="B34:D34"/>
    <mergeCell ref="B35:C35"/>
    <mergeCell ref="B37:C37"/>
    <mergeCell ref="B39:D39"/>
  </mergeCells>
  <conditionalFormatting sqref="D33 B35:D37">
    <cfRule type="expression" dxfId="7" priority="10" stopIfTrue="1">
      <formula>$B$33="Califica para el monto solicitado"</formula>
    </cfRule>
    <cfRule type="expression" dxfId="6" priority="11" stopIfTrue="1">
      <formula>$B$33="Máximo monto"</formula>
    </cfRule>
  </conditionalFormatting>
  <conditionalFormatting sqref="A29:A31">
    <cfRule type="cellIs" dxfId="5" priority="9" stopIfTrue="1" operator="equal">
      <formula>"""Nivel de ingreso SATISFACTORIO para Crédito solicitado"""</formula>
    </cfRule>
  </conditionalFormatting>
  <conditionalFormatting sqref="B33:C33">
    <cfRule type="expression" dxfId="4" priority="6" stopIfTrue="1">
      <formula>OR($B$33="Inicial menor a la requerida",$B$33="Capacidad de Pago Insuficiente")</formula>
    </cfRule>
    <cfRule type="cellIs" dxfId="3" priority="7" stopIfTrue="1" operator="equal">
      <formula>"Califica para el monto solicitado"</formula>
    </cfRule>
    <cfRule type="cellIs" dxfId="2" priority="8" stopIfTrue="1" operator="equal">
      <formula>"Máximo monto"</formula>
    </cfRule>
  </conditionalFormatting>
  <conditionalFormatting sqref="D37">
    <cfRule type="expression" dxfId="1" priority="2" stopIfTrue="1">
      <formula>$B$37=""</formula>
    </cfRule>
  </conditionalFormatting>
  <conditionalFormatting sqref="D16">
    <cfRule type="expression" dxfId="0" priority="1" stopIfTrue="1">
      <formula>$C$16=""</formula>
    </cfRule>
  </conditionalFormatting>
  <dataValidations count="9">
    <dataValidation allowBlank="1" showErrorMessage="1" error="_x000a_" promptTitle="Carga Familiar no incluye al Sol" sqref="D27"/>
    <dataValidation type="list" allowBlank="1" showErrorMessage="1" error="_x000a_" promptTitle="Carga Familiar no incluye al Sol" sqref="D26">
      <formula1>$H$12:$H$13</formula1>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26 H19"/>
    <dataValidation type="list" allowBlank="1" showErrorMessage="1" error="_x000a_" promptTitle="Carga Familiar no incluye al Sol" sqref="D21">
      <formula1>$H$12:$H$13</formula1>
    </dataValidation>
    <dataValidation type="decimal" operator="lessThan" allowBlank="1" showInputMessage="1" showErrorMessage="1" sqref="D17">
      <formula1>D16</formula1>
    </dataValidation>
    <dataValidation type="list" allowBlank="1" showInputMessage="1" showErrorMessage="1" sqref="D19">
      <formula1>$M$11:$M$15</formula1>
    </dataValidation>
    <dataValidation type="list" allowBlank="1" showInputMessage="1" showErrorMessage="1" sqref="C11">
      <formula1>Destino</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extLst>
    <ext xmlns:x14="http://schemas.microsoft.com/office/spreadsheetml/2009/9/main" uri="{CCE6A557-97BC-4b89-ADB6-D9C93CAAB3DF}">
      <x14:dataValidations xmlns:xm="http://schemas.microsoft.com/office/excel/2006/main" count="2">
        <x14:dataValidation type="decimal" allowBlank="1" showInputMessage="1" showErrorMessage="1" errorTitle="Error en ingreso solicitado" error="El ingreso debe estar entre Bs.S.1.800 y Bs.S.1.520.000">
          <x14:formula1>
            <xm:f>Factor!B2</xm:f>
          </x14:formula1>
          <x14:formula2>
            <xm:f>Factor!B7</xm:f>
          </x14:formula2>
          <xm:sqref>D22</xm:sqref>
        </x14:dataValidation>
        <x14:dataValidation type="decimal" allowBlank="1" showInputMessage="1" showErrorMessage="1" errorTitle="Monto Solicitado Fuera del Rango" error="El monto solicitado debe estar entre Bs.S. 20.000,00 y Bs.S. 400.000,00">
          <x14:formula1>
            <xm:f>20000</xm:f>
          </x14:formula1>
          <x14:formula2>
            <xm:f>Factor!B6</xm:f>
          </x14:formula2>
          <xm:sqref>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H87"/>
  <sheetViews>
    <sheetView topLeftCell="A37" workbookViewId="0">
      <selection activeCell="C49" sqref="C49"/>
    </sheetView>
  </sheetViews>
  <sheetFormatPr baseColWidth="10" defaultRowHeight="12.75" x14ac:dyDescent="0.2"/>
  <cols>
    <col min="1" max="1" width="31.85546875" customWidth="1"/>
    <col min="2" max="2" width="20.28515625" bestFit="1" customWidth="1"/>
    <col min="3" max="3" width="55.28515625" bestFit="1" customWidth="1"/>
    <col min="4" max="4" width="26.5703125" customWidth="1"/>
    <col min="5" max="5" width="14.85546875" bestFit="1" customWidth="1"/>
    <col min="6" max="6" width="12" bestFit="1" customWidth="1"/>
    <col min="7" max="7" width="11.28515625" customWidth="1"/>
    <col min="8" max="8" width="12.28515625" customWidth="1"/>
    <col min="9" max="9" width="8.85546875" customWidth="1"/>
    <col min="10" max="10" width="7.85546875" bestFit="1" customWidth="1"/>
  </cols>
  <sheetData>
    <row r="1" spans="1:6" ht="14.25" thickTop="1" thickBot="1" x14ac:dyDescent="0.25">
      <c r="A1" s="160" t="s">
        <v>49</v>
      </c>
      <c r="B1" s="161"/>
    </row>
    <row r="2" spans="1:6" ht="13.5" thickTop="1" x14ac:dyDescent="0.2">
      <c r="A2" s="29" t="s">
        <v>10</v>
      </c>
      <c r="B2" s="115">
        <v>1800</v>
      </c>
      <c r="C2" s="4"/>
      <c r="D2" s="121"/>
      <c r="E2" s="122">
        <v>6746.98</v>
      </c>
    </row>
    <row r="3" spans="1:6" x14ac:dyDescent="0.2">
      <c r="A3" s="30" t="s">
        <v>12</v>
      </c>
      <c r="B3" s="116">
        <v>1.2E-2</v>
      </c>
      <c r="C3" s="4"/>
      <c r="D3" s="123">
        <v>42186</v>
      </c>
      <c r="E3" s="124">
        <v>7421.68</v>
      </c>
    </row>
    <row r="4" spans="1:6" x14ac:dyDescent="0.2">
      <c r="A4" s="30" t="s">
        <v>22</v>
      </c>
      <c r="B4" s="31">
        <v>0.05</v>
      </c>
      <c r="C4" s="4"/>
      <c r="E4">
        <v>40000</v>
      </c>
    </row>
    <row r="5" spans="1:6" x14ac:dyDescent="0.2">
      <c r="A5" s="51" t="s">
        <v>23</v>
      </c>
      <c r="B5" s="52">
        <v>7.0000000000000007E-2</v>
      </c>
      <c r="C5" s="4"/>
    </row>
    <row r="6" spans="1:6" ht="25.5" x14ac:dyDescent="0.2">
      <c r="A6" s="54" t="s">
        <v>87</v>
      </c>
      <c r="B6" s="52">
        <v>400000</v>
      </c>
      <c r="C6" s="4"/>
    </row>
    <row r="7" spans="1:6" x14ac:dyDescent="0.2">
      <c r="A7" s="54" t="s">
        <v>52</v>
      </c>
      <c r="B7" s="52">
        <v>1520000</v>
      </c>
      <c r="C7" s="4"/>
    </row>
    <row r="8" spans="1:6" x14ac:dyDescent="0.2">
      <c r="A8" s="55" t="s">
        <v>53</v>
      </c>
      <c r="B8" s="56">
        <v>0.24</v>
      </c>
      <c r="C8" s="4"/>
    </row>
    <row r="9" spans="1:6" x14ac:dyDescent="0.2">
      <c r="A9" s="54" t="s">
        <v>54</v>
      </c>
      <c r="B9" s="58">
        <v>6</v>
      </c>
      <c r="C9" s="4"/>
    </row>
    <row r="10" spans="1:6" ht="13.5" thickBot="1" x14ac:dyDescent="0.25">
      <c r="A10" s="53" t="s">
        <v>57</v>
      </c>
      <c r="B10" s="57">
        <v>20000000</v>
      </c>
      <c r="C10" s="4"/>
    </row>
    <row r="11" spans="1:6" ht="14.25" thickTop="1" thickBot="1" x14ac:dyDescent="0.25">
      <c r="A11" s="53" t="s">
        <v>94</v>
      </c>
      <c r="B11" s="57">
        <v>20000</v>
      </c>
      <c r="C11" s="4"/>
    </row>
    <row r="12" spans="1:6" ht="14.25" thickTop="1" thickBot="1" x14ac:dyDescent="0.25"/>
    <row r="13" spans="1:6" ht="14.25" thickTop="1" thickBot="1" x14ac:dyDescent="0.25">
      <c r="A13" s="32" t="s">
        <v>18</v>
      </c>
      <c r="B13" s="28"/>
      <c r="C13" s="28"/>
      <c r="D13" s="28"/>
      <c r="E13" s="28"/>
      <c r="F13" s="28"/>
    </row>
    <row r="14" spans="1:6" ht="14.25" thickTop="1" thickBot="1" x14ac:dyDescent="0.25">
      <c r="A14" s="33" t="s">
        <v>50</v>
      </c>
      <c r="B14" s="34" t="s">
        <v>51</v>
      </c>
      <c r="C14" s="34" t="s">
        <v>4</v>
      </c>
      <c r="D14" s="34" t="s">
        <v>5</v>
      </c>
      <c r="E14" s="34" t="s">
        <v>3</v>
      </c>
      <c r="F14" s="35" t="s">
        <v>5</v>
      </c>
    </row>
    <row r="15" spans="1:6" ht="13.5" thickTop="1" x14ac:dyDescent="0.2">
      <c r="A15" s="36">
        <v>1980</v>
      </c>
      <c r="B15" s="37">
        <v>2178</v>
      </c>
      <c r="C15" s="38">
        <v>10</v>
      </c>
      <c r="D15" s="38">
        <v>3.4802564155294116</v>
      </c>
      <c r="E15" s="39" t="str">
        <f>IF((($B$37*80%)+(50%*$B$38))&gt;=A15,IF((($B$37*80%)+(50%*$B$38))&lt;B15,C15," ")," ")</f>
        <v xml:space="preserve"> </v>
      </c>
      <c r="F15" s="40" t="str">
        <f>IF((($B$37*80%)+(50%*$B$38))&gt;=A15,IF((($B$37*80%)+(50%*$B$38))&lt;B15,D15," ")," ")</f>
        <v xml:space="preserve"> </v>
      </c>
    </row>
    <row r="16" spans="1:6" x14ac:dyDescent="0.2">
      <c r="A16" s="41">
        <v>2178</v>
      </c>
      <c r="B16" s="42">
        <v>2395.8000000000002</v>
      </c>
      <c r="C16" s="43">
        <v>10</v>
      </c>
      <c r="D16" s="43">
        <v>3.4802564155294116</v>
      </c>
      <c r="E16" s="44" t="str">
        <f t="shared" ref="E16:E22" si="0">IF((($B$37*80%)+(50%*$B$38))&gt;=A16,IF((($B$37*80%)+(50%*$B$38))&lt;B16,C16," ")," ")</f>
        <v xml:space="preserve"> </v>
      </c>
      <c r="F16" s="45" t="str">
        <f t="shared" ref="F16:F22" si="1">IF((($B$37*80%)+(50%*$B$38))&gt;=A16,IF((($B$37*80%)+(50%*$B$38))&lt;B16,D16," ")," ")</f>
        <v xml:space="preserve"> </v>
      </c>
    </row>
    <row r="17" spans="1:6" x14ac:dyDescent="0.2">
      <c r="A17" s="41">
        <v>2395.8000000000002</v>
      </c>
      <c r="B17" s="42">
        <v>2874.96</v>
      </c>
      <c r="C17" s="43">
        <v>10</v>
      </c>
      <c r="D17" s="43">
        <v>4.3503205194117642</v>
      </c>
      <c r="E17" s="44" t="str">
        <f t="shared" si="0"/>
        <v xml:space="preserve"> </v>
      </c>
      <c r="F17" s="45" t="str">
        <f t="shared" si="1"/>
        <v xml:space="preserve"> </v>
      </c>
    </row>
    <row r="18" spans="1:6" x14ac:dyDescent="0.2">
      <c r="A18" s="41">
        <v>2874.96</v>
      </c>
      <c r="B18" s="42">
        <v>3449.9520000000002</v>
      </c>
      <c r="C18" s="43">
        <v>10</v>
      </c>
      <c r="D18" s="43">
        <v>5.2203846232941178</v>
      </c>
      <c r="E18" s="44" t="str">
        <f t="shared" si="0"/>
        <v xml:space="preserve"> </v>
      </c>
      <c r="F18" s="45" t="str">
        <f t="shared" si="1"/>
        <v xml:space="preserve"> </v>
      </c>
    </row>
    <row r="19" spans="1:6" x14ac:dyDescent="0.2">
      <c r="A19" s="41">
        <v>3449.9520000000002</v>
      </c>
      <c r="B19" s="42">
        <v>4484.9376000000002</v>
      </c>
      <c r="C19" s="43">
        <v>10</v>
      </c>
      <c r="D19" s="43">
        <v>6.0904487271764705</v>
      </c>
      <c r="E19" s="44" t="str">
        <f t="shared" si="0"/>
        <v xml:space="preserve"> </v>
      </c>
      <c r="F19" s="45" t="str">
        <f t="shared" si="1"/>
        <v xml:space="preserve"> </v>
      </c>
    </row>
    <row r="20" spans="1:6" x14ac:dyDescent="0.2">
      <c r="A20" s="41">
        <v>4484.9376000000002</v>
      </c>
      <c r="B20" s="42">
        <v>5830.4188800000002</v>
      </c>
      <c r="C20" s="43">
        <v>10</v>
      </c>
      <c r="D20" s="43">
        <v>6.9605128310588231</v>
      </c>
      <c r="E20" s="44" t="str">
        <f t="shared" si="0"/>
        <v xml:space="preserve"> </v>
      </c>
      <c r="F20" s="45" t="str">
        <f t="shared" si="1"/>
        <v xml:space="preserve"> </v>
      </c>
    </row>
    <row r="21" spans="1:6" ht="12.75" customHeight="1" x14ac:dyDescent="0.2">
      <c r="A21" s="41">
        <v>5830.4188800000002</v>
      </c>
      <c r="B21" s="42">
        <v>8162.5864320000001</v>
      </c>
      <c r="C21" s="43">
        <v>10</v>
      </c>
      <c r="D21" s="43">
        <v>7.3085384726117644</v>
      </c>
      <c r="E21" s="44" t="str">
        <f t="shared" si="0"/>
        <v xml:space="preserve"> </v>
      </c>
      <c r="F21" s="45" t="str">
        <f t="shared" si="1"/>
        <v xml:space="preserve"> </v>
      </c>
    </row>
    <row r="22" spans="1:6" x14ac:dyDescent="0.2">
      <c r="A22" s="41">
        <v>8162.5864320000001</v>
      </c>
      <c r="B22" s="42">
        <v>11427.621004799999</v>
      </c>
      <c r="C22" s="43">
        <v>10</v>
      </c>
      <c r="D22" s="43">
        <v>7.8305769349411758</v>
      </c>
      <c r="E22" s="44" t="str">
        <f t="shared" si="0"/>
        <v xml:space="preserve"> </v>
      </c>
      <c r="F22" s="45" t="str">
        <f t="shared" si="1"/>
        <v xml:space="preserve"> </v>
      </c>
    </row>
    <row r="23" spans="1:6" x14ac:dyDescent="0.2">
      <c r="A23" s="41">
        <v>11427.621004799999</v>
      </c>
      <c r="B23" s="42">
        <v>17141.431507199999</v>
      </c>
      <c r="C23" s="43">
        <v>10</v>
      </c>
      <c r="D23" s="43">
        <v>8.7006410388235285</v>
      </c>
      <c r="E23" s="44" t="str">
        <f t="shared" ref="E23:E31" si="2">IF((($B$37*80%)+(50%*$B$38))&gt;=A23,IF((($B$37*80%)+(50%*$B$38))&lt;B23,C23," ")," ")</f>
        <v xml:space="preserve"> </v>
      </c>
      <c r="F23" s="45" t="str">
        <f t="shared" ref="F23:F31" si="3">IF((($B$37*80%)+(50%*$B$38))&gt;=A23,IF((($B$37*80%)+(50%*$B$38))&lt;B23,D23," ")," ")</f>
        <v xml:space="preserve"> </v>
      </c>
    </row>
    <row r="24" spans="1:6" x14ac:dyDescent="0.2">
      <c r="A24" s="41">
        <v>17141.431507199999</v>
      </c>
      <c r="B24" s="42">
        <v>25712.147260799997</v>
      </c>
      <c r="C24" s="43">
        <v>10</v>
      </c>
      <c r="D24" s="43">
        <v>9.5707051427058811</v>
      </c>
      <c r="E24" s="44" t="str">
        <f t="shared" si="2"/>
        <v xml:space="preserve"> </v>
      </c>
      <c r="F24" s="45" t="str">
        <f t="shared" si="3"/>
        <v xml:space="preserve"> </v>
      </c>
    </row>
    <row r="25" spans="1:6" x14ac:dyDescent="0.2">
      <c r="A25" s="41">
        <v>25712.147260799997</v>
      </c>
      <c r="B25" s="42">
        <v>38568.220891199991</v>
      </c>
      <c r="C25" s="43">
        <v>10</v>
      </c>
      <c r="D25" s="43">
        <v>10.440769246588236</v>
      </c>
      <c r="E25" s="44" t="str">
        <f t="shared" si="2"/>
        <v xml:space="preserve"> </v>
      </c>
      <c r="F25" s="45" t="str">
        <f t="shared" si="3"/>
        <v xml:space="preserve"> </v>
      </c>
    </row>
    <row r="26" spans="1:6" x14ac:dyDescent="0.2">
      <c r="A26" s="41">
        <v>38568.220891199991</v>
      </c>
      <c r="B26" s="42">
        <v>53995.509247679991</v>
      </c>
      <c r="C26" s="43">
        <v>10</v>
      </c>
      <c r="D26" s="43">
        <v>10.788794888141176</v>
      </c>
      <c r="E26" s="44" t="str">
        <f t="shared" si="2"/>
        <v xml:space="preserve"> </v>
      </c>
      <c r="F26" s="45" t="str">
        <f t="shared" si="3"/>
        <v xml:space="preserve"> </v>
      </c>
    </row>
    <row r="27" spans="1:6" x14ac:dyDescent="0.2">
      <c r="A27" s="41">
        <v>53995.509247679991</v>
      </c>
      <c r="B27" s="42">
        <v>70194.162021983982</v>
      </c>
      <c r="C27" s="43">
        <v>10</v>
      </c>
      <c r="D27" s="43">
        <v>11.310833350470588</v>
      </c>
      <c r="E27" s="44" t="str">
        <f t="shared" si="2"/>
        <v xml:space="preserve"> </v>
      </c>
      <c r="F27" s="45" t="str">
        <f t="shared" si="3"/>
        <v xml:space="preserve"> </v>
      </c>
    </row>
    <row r="28" spans="1:6" x14ac:dyDescent="0.2">
      <c r="A28" s="41">
        <v>70194.162021983982</v>
      </c>
      <c r="B28" s="42">
        <v>84232.994426380785</v>
      </c>
      <c r="C28" s="43">
        <v>10</v>
      </c>
      <c r="D28" s="43">
        <v>12.180897454352941</v>
      </c>
      <c r="E28" s="44" t="str">
        <f t="shared" si="2"/>
        <v xml:space="preserve"> </v>
      </c>
      <c r="F28" s="45" t="str">
        <f t="shared" si="3"/>
        <v xml:space="preserve"> </v>
      </c>
    </row>
    <row r="29" spans="1:6" x14ac:dyDescent="0.2">
      <c r="A29" s="41">
        <v>84232.994426380785</v>
      </c>
      <c r="B29" s="42">
        <v>92656.29386901886</v>
      </c>
      <c r="C29" s="43">
        <v>10</v>
      </c>
      <c r="D29" s="43">
        <v>13.050961558235294</v>
      </c>
      <c r="E29" s="44" t="str">
        <f t="shared" si="2"/>
        <v xml:space="preserve"> </v>
      </c>
      <c r="F29" s="45" t="str">
        <f t="shared" si="3"/>
        <v xml:space="preserve"> </v>
      </c>
    </row>
    <row r="30" spans="1:6" x14ac:dyDescent="0.2">
      <c r="A30" s="41">
        <v>92656.29386901886</v>
      </c>
      <c r="B30" s="42">
        <v>101921.92325592074</v>
      </c>
      <c r="C30" s="43">
        <v>10</v>
      </c>
      <c r="D30" s="43">
        <v>13.921025662117646</v>
      </c>
      <c r="E30" s="44" t="str">
        <f t="shared" si="2"/>
        <v xml:space="preserve"> </v>
      </c>
      <c r="F30" s="45" t="str">
        <f t="shared" si="3"/>
        <v xml:space="preserve"> </v>
      </c>
    </row>
    <row r="31" spans="1:6" ht="13.5" thickBot="1" x14ac:dyDescent="0.25">
      <c r="A31" s="46">
        <v>101921.92325592074</v>
      </c>
      <c r="B31" s="47">
        <v>999999999999</v>
      </c>
      <c r="C31" s="48">
        <v>10</v>
      </c>
      <c r="D31" s="48">
        <v>14.269051303670587</v>
      </c>
      <c r="E31" s="49" t="str">
        <f t="shared" si="2"/>
        <v xml:space="preserve"> </v>
      </c>
      <c r="F31" s="50" t="str">
        <f t="shared" si="3"/>
        <v xml:space="preserve"> </v>
      </c>
    </row>
    <row r="32" spans="1:6" ht="13.5" thickTop="1" x14ac:dyDescent="0.2">
      <c r="A32" s="18"/>
      <c r="B32" s="18"/>
      <c r="C32" s="14"/>
      <c r="D32" s="14"/>
      <c r="E32" s="2"/>
      <c r="F32" s="16"/>
    </row>
    <row r="33" spans="1:8" x14ac:dyDescent="0.2">
      <c r="A33" s="18"/>
      <c r="B33" s="18"/>
      <c r="C33" s="14"/>
      <c r="D33" s="14"/>
      <c r="E33" s="2"/>
      <c r="F33" s="16"/>
    </row>
    <row r="34" spans="1:8" ht="12" customHeight="1" x14ac:dyDescent="0.2"/>
    <row r="35" spans="1:8" x14ac:dyDescent="0.2">
      <c r="A35" s="15" t="s">
        <v>19</v>
      </c>
      <c r="B35" s="15" t="s">
        <v>7</v>
      </c>
      <c r="C35" s="15" t="s">
        <v>9</v>
      </c>
      <c r="D35" s="15" t="s">
        <v>28</v>
      </c>
    </row>
    <row r="36" spans="1:8" x14ac:dyDescent="0.2">
      <c r="A36" s="3" t="s">
        <v>8</v>
      </c>
      <c r="B36" s="9" t="str">
        <f>+IF(OR('Tabla (2)'!D21="",'Tabla (2)'!D22="",'Tabla (2)'!D23="",'Tabla (2)'!D24="",'Tabla (2)'!D25="",'Tabla (2)'!D26=""),"",(B37*80%)+(50%*B38)-B39-(1+B40)*B43*B44)</f>
        <v/>
      </c>
      <c r="C36" s="4" t="str">
        <f>+IF(OR('Tabla (2)'!D21="",'Tabla (2)'!D22="",'Tabla (2)'!D23="",'Tabla (2)'!D24="",'Tabla (2)'!D25="",'Tabla (2)'!D26=""),"",PV(B42/12,B41,-B36,0,0))</f>
        <v/>
      </c>
      <c r="F36" s="17"/>
    </row>
    <row r="37" spans="1:8" x14ac:dyDescent="0.2">
      <c r="A37" s="10" t="s">
        <v>16</v>
      </c>
      <c r="B37" s="9">
        <f>+'Tabla (2)'!D22</f>
        <v>0</v>
      </c>
      <c r="C37" s="3"/>
      <c r="D37" s="17"/>
      <c r="E37" s="17"/>
    </row>
    <row r="38" spans="1:8" x14ac:dyDescent="0.2">
      <c r="A38" s="10" t="s">
        <v>15</v>
      </c>
      <c r="B38" s="9">
        <f>+'Tabla (2)'!D23</f>
        <v>0</v>
      </c>
      <c r="C38" s="3"/>
      <c r="E38" s="162">
        <f>5000*100000</f>
        <v>500000000</v>
      </c>
    </row>
    <row r="39" spans="1:8" x14ac:dyDescent="0.2">
      <c r="A39" s="11" t="s">
        <v>0</v>
      </c>
      <c r="B39" s="9">
        <f>+'Tabla (2)'!D24</f>
        <v>0</v>
      </c>
      <c r="C39" s="3"/>
    </row>
    <row r="40" spans="1:8" x14ac:dyDescent="0.2">
      <c r="A40" s="10" t="s">
        <v>1</v>
      </c>
      <c r="B40" s="20">
        <f>+'Tabla (2)'!D25</f>
        <v>0</v>
      </c>
      <c r="C40" s="3"/>
    </row>
    <row r="41" spans="1:8" x14ac:dyDescent="0.2">
      <c r="A41" s="10" t="s">
        <v>14</v>
      </c>
      <c r="B41" s="12">
        <f>+'Tabla (2)'!D19</f>
        <v>0</v>
      </c>
      <c r="C41" s="3"/>
      <c r="D41" t="str">
        <f>+IF('Tabla (2)'!D19="","",'Tabla (2)'!D19)</f>
        <v/>
      </c>
    </row>
    <row r="42" spans="1:8" x14ac:dyDescent="0.2">
      <c r="A42" s="1" t="s">
        <v>6</v>
      </c>
      <c r="B42" s="13" t="str">
        <f>+'Tabla (2)'!D16</f>
        <v/>
      </c>
      <c r="C42" s="3"/>
      <c r="D42" s="23" t="str">
        <f>+IF('Tabla (2)'!D17="","",'Tabla (2)'!D17)</f>
        <v/>
      </c>
    </row>
    <row r="43" spans="1:8" x14ac:dyDescent="0.2">
      <c r="A43" s="1" t="s">
        <v>3</v>
      </c>
      <c r="B43" s="9">
        <f>+SUM($E$15:$E$31)*$B$3</f>
        <v>0</v>
      </c>
      <c r="C43" s="3"/>
    </row>
    <row r="44" spans="1:8" x14ac:dyDescent="0.2">
      <c r="A44" s="1" t="s">
        <v>5</v>
      </c>
      <c r="B44" s="12">
        <f>+SUM($F$15:$F$31)</f>
        <v>0</v>
      </c>
      <c r="C44" s="3"/>
    </row>
    <row r="45" spans="1:8" x14ac:dyDescent="0.2">
      <c r="A45" s="3" t="s">
        <v>2</v>
      </c>
      <c r="B45" s="9" t="str">
        <f>+IF(OR('Tabla (2)'!D21="",'Tabla (2)'!D22="",'Tabla (2)'!D23="",'Tabla (2)'!D24="",'Tabla (2)'!D25="",'Tabla (2)'!D26=""),"",IF('Tabla (2)'!D21="Si",(B37*0.8+B38*0.5)*0.35-B39,(B37*0.8+B38*0.5)*0.2-B39))</f>
        <v/>
      </c>
      <c r="C45" s="4" t="str">
        <f>+IF(OR('Tabla (2)'!D21="",'Tabla (2)'!D22="",'Tabla (2)'!D23="",'Tabla (2)'!D24="",'Tabla (2)'!D25="",'Tabla (2)'!D26=""),"",PV(B42/12,B41,-B45,0,0))</f>
        <v/>
      </c>
    </row>
    <row r="46" spans="1:8" x14ac:dyDescent="0.2">
      <c r="A46" s="1" t="s">
        <v>24</v>
      </c>
      <c r="B46" s="9"/>
      <c r="C46" s="4">
        <f>+MontoSolicitado</f>
        <v>400000</v>
      </c>
      <c r="E46" s="19"/>
    </row>
    <row r="47" spans="1:8" ht="25.5" x14ac:dyDescent="0.2">
      <c r="A47" s="25" t="str">
        <f>+'Tabla (2)'!B15</f>
        <v>Monto del crédito solicitado (desde Bs.S.20.000)</v>
      </c>
      <c r="B47" s="9"/>
      <c r="C47" s="4">
        <f>+'Tabla (2)'!D15</f>
        <v>0</v>
      </c>
      <c r="D47" s="17"/>
      <c r="E47" s="17"/>
      <c r="G47" s="17"/>
      <c r="H47" s="17"/>
    </row>
    <row r="48" spans="1:8" x14ac:dyDescent="0.2">
      <c r="A48" s="3" t="s">
        <v>17</v>
      </c>
      <c r="B48" s="9" t="str">
        <f>+IF(OR('Tabla (2)'!D21="",'Tabla (2)'!D22="",'Tabla (2)'!D23="",'Tabla (2)'!D24="",'Tabla (2)'!D25="",'Tabla (2)'!D26=""),"",PMT(B42/12,B41,-C48,0,0))</f>
        <v/>
      </c>
      <c r="C48" s="4" t="str">
        <f>+IF(OR('Tabla (2)'!D21="",'Tabla (2)'!D22="",'Tabla (2)'!D23="",'Tabla (2)'!D24="",'Tabla (2)'!D25="",'Tabla (2)'!D26=""),"",MIN(C36,C45,C47))</f>
        <v/>
      </c>
      <c r="D48" s="24" t="str">
        <f>IF(ISERROR(-PMT(D42/12,D41,E48)),"",-PMT(D42/12,D41,E48))</f>
        <v/>
      </c>
      <c r="E48" t="str">
        <f>+'Tabla (2)'!D33</f>
        <v/>
      </c>
    </row>
    <row r="49" spans="1:4" x14ac:dyDescent="0.2">
      <c r="A49" s="3" t="s">
        <v>25</v>
      </c>
      <c r="B49" s="9"/>
      <c r="C49" s="4" t="str">
        <f>+IF(OR('Tabla (2)'!D21="",'Tabla (2)'!D22="",'Tabla (2)'!D23="",'Tabla (2)'!D24="",'Tabla (2)'!D25="",'Tabla (2)'!D26=""),"",IF(OR(C45&lt;=0,C36&lt;=0),"Capacidad de pago insuficiente",IF(C48=C47,"Califica para el monto solicitado",IF(C48&gt;=B11,"Máximo monto",IF(C48&lt;B11,"Capacidad de pago insuficiente","")))))</f>
        <v/>
      </c>
      <c r="D49" s="26" t="e">
        <f>+D48/57</f>
        <v>#VALUE!</v>
      </c>
    </row>
    <row r="50" spans="1:4" x14ac:dyDescent="0.2">
      <c r="D50" s="26" t="e">
        <f>+D48+D49</f>
        <v>#VALUE!</v>
      </c>
    </row>
    <row r="51" spans="1:4" x14ac:dyDescent="0.2">
      <c r="B51" s="24"/>
    </row>
    <row r="52" spans="1:4" x14ac:dyDescent="0.2">
      <c r="A52" s="27" t="s">
        <v>55</v>
      </c>
      <c r="C52" s="27" t="s">
        <v>56</v>
      </c>
    </row>
    <row r="53" spans="1:4" ht="22.5" x14ac:dyDescent="0.2">
      <c r="A53" s="126" t="s">
        <v>93</v>
      </c>
      <c r="C53" s="27" t="s">
        <v>58</v>
      </c>
    </row>
    <row r="54" spans="1:4" ht="22.5" x14ac:dyDescent="0.2">
      <c r="A54" s="126" t="s">
        <v>92</v>
      </c>
      <c r="C54" s="27"/>
    </row>
    <row r="55" spans="1:4" x14ac:dyDescent="0.2">
      <c r="A55" s="125" t="s">
        <v>91</v>
      </c>
      <c r="C55" s="27"/>
    </row>
    <row r="56" spans="1:4" x14ac:dyDescent="0.2">
      <c r="C56" s="27"/>
    </row>
    <row r="57" spans="1:4" x14ac:dyDescent="0.2">
      <c r="C57" s="27"/>
    </row>
    <row r="58" spans="1:4" x14ac:dyDescent="0.2">
      <c r="C58" s="27"/>
    </row>
    <row r="59" spans="1:4" x14ac:dyDescent="0.2">
      <c r="C59" s="27"/>
    </row>
    <row r="60" spans="1:4" x14ac:dyDescent="0.2">
      <c r="C60" s="27"/>
    </row>
    <row r="61" spans="1:4" x14ac:dyDescent="0.2">
      <c r="C61" s="27"/>
    </row>
    <row r="62" spans="1:4" x14ac:dyDescent="0.2">
      <c r="C62" s="27"/>
    </row>
    <row r="63" spans="1:4" x14ac:dyDescent="0.2">
      <c r="C63" s="27"/>
    </row>
    <row r="64" spans="1:4" x14ac:dyDescent="0.2">
      <c r="C64" s="27"/>
    </row>
    <row r="65" spans="3:3" x14ac:dyDescent="0.2">
      <c r="C65" s="27"/>
    </row>
    <row r="66" spans="3:3" x14ac:dyDescent="0.2">
      <c r="C66" s="27"/>
    </row>
    <row r="67" spans="3:3" x14ac:dyDescent="0.2">
      <c r="C67" s="27"/>
    </row>
    <row r="68" spans="3:3" x14ac:dyDescent="0.2">
      <c r="C68" s="27"/>
    </row>
    <row r="69" spans="3:3" x14ac:dyDescent="0.2">
      <c r="C69" s="27"/>
    </row>
    <row r="70" spans="3:3" x14ac:dyDescent="0.2">
      <c r="C70" s="27"/>
    </row>
    <row r="71" spans="3:3" x14ac:dyDescent="0.2">
      <c r="C71" s="27"/>
    </row>
    <row r="72" spans="3:3" x14ac:dyDescent="0.2">
      <c r="C72" s="27"/>
    </row>
    <row r="73" spans="3:3" x14ac:dyDescent="0.2">
      <c r="C73" s="27"/>
    </row>
    <row r="74" spans="3:3" x14ac:dyDescent="0.2">
      <c r="C74" s="27"/>
    </row>
    <row r="75" spans="3:3" x14ac:dyDescent="0.2">
      <c r="C75" s="27"/>
    </row>
    <row r="76" spans="3:3" x14ac:dyDescent="0.2">
      <c r="C76" s="27"/>
    </row>
    <row r="77" spans="3:3" x14ac:dyDescent="0.2">
      <c r="C77" s="27"/>
    </row>
    <row r="78" spans="3:3" x14ac:dyDescent="0.2">
      <c r="C78" s="27"/>
    </row>
    <row r="79" spans="3:3" x14ac:dyDescent="0.2">
      <c r="C79" s="27"/>
    </row>
    <row r="80" spans="3:3" x14ac:dyDescent="0.2">
      <c r="C80" s="27"/>
    </row>
    <row r="81" spans="3:3" x14ac:dyDescent="0.2">
      <c r="C81" s="27"/>
    </row>
    <row r="82" spans="3:3" x14ac:dyDescent="0.2">
      <c r="C82" s="27"/>
    </row>
    <row r="83" spans="3:3" x14ac:dyDescent="0.2">
      <c r="C83" s="27"/>
    </row>
    <row r="84" spans="3:3" x14ac:dyDescent="0.2">
      <c r="C84" s="27"/>
    </row>
    <row r="85" spans="3:3" x14ac:dyDescent="0.2">
      <c r="C85" s="27"/>
    </row>
    <row r="86" spans="3:3" x14ac:dyDescent="0.2">
      <c r="C86" s="27"/>
    </row>
    <row r="87" spans="3:3" x14ac:dyDescent="0.2">
      <c r="C87" s="27"/>
    </row>
  </sheetData>
  <mergeCells count="1">
    <mergeCell ref="A1:B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5" sqref="A15"/>
    </sheetView>
  </sheetViews>
  <sheetFormatPr baseColWidth="10"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33</v>
      </c>
    </row>
    <row r="6" spans="1:1" x14ac:dyDescent="0.2">
      <c r="A6" t="s">
        <v>34</v>
      </c>
    </row>
    <row r="7" spans="1:1" x14ac:dyDescent="0.2">
      <c r="A7" t="s">
        <v>35</v>
      </c>
    </row>
    <row r="8" spans="1:1" x14ac:dyDescent="0.2">
      <c r="A8" t="s">
        <v>36</v>
      </c>
    </row>
    <row r="9" spans="1:1" x14ac:dyDescent="0.2">
      <c r="A9" t="s">
        <v>37</v>
      </c>
    </row>
    <row r="10" spans="1:1" x14ac:dyDescent="0.2">
      <c r="A10" t="s">
        <v>38</v>
      </c>
    </row>
    <row r="11" spans="1:1" x14ac:dyDescent="0.2">
      <c r="A11" t="s">
        <v>39</v>
      </c>
    </row>
    <row r="12" spans="1:1" x14ac:dyDescent="0.2">
      <c r="A12" t="s">
        <v>40</v>
      </c>
    </row>
    <row r="13" spans="1:1" x14ac:dyDescent="0.2">
      <c r="A1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Tabla (2)</vt:lpstr>
      <vt:lpstr>Factor</vt:lpstr>
      <vt:lpstr>Hoja2</vt:lpstr>
      <vt:lpstr>'Tabla (2)'!Área_de_impresión</vt:lpstr>
      <vt:lpstr>Destino</vt:lpstr>
      <vt:lpstr>IM</vt:lpstr>
      <vt:lpstr>Ingreso</vt:lpstr>
      <vt:lpstr>MontoSolicitado</vt:lpstr>
      <vt:lpstr>Ocupación</vt:lpstr>
      <vt:lpstr>Patrimonio</vt:lpstr>
      <vt:lpstr>Plazo</vt:lpstr>
      <vt:lpstr>Tasa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Rojas, Johana.</cp:lastModifiedBy>
  <cp:lastPrinted>2014-11-26T14:23:55Z</cp:lastPrinted>
  <dcterms:created xsi:type="dcterms:W3CDTF">2014-04-30T19:54:20Z</dcterms:created>
  <dcterms:modified xsi:type="dcterms:W3CDTF">2018-10-03T20:30:54Z</dcterms:modified>
</cp:coreProperties>
</file>