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B1F" lockStructure="1"/>
  <bookViews>
    <workbookView showSheetTabs="0" xWindow="-60" yWindow="-45" windowWidth="19200" windowHeight="6300" tabRatio="745"/>
  </bookViews>
  <sheets>
    <sheet name="Tabla (2)" sheetId="10" r:id="rId1"/>
    <sheet name="Factor" sheetId="5" state="hidden" r:id="rId2"/>
    <sheet name="Hoja2" sheetId="7" state="hidden" r:id="rId3"/>
  </sheets>
  <definedNames>
    <definedName name="_xlnm.Print_Area" localSheetId="0">'Tabla (2)'!$A$1:$G$81</definedName>
    <definedName name="Destino">Factor!$A$53:$A$54</definedName>
    <definedName name="IM">Factor!$B$2</definedName>
    <definedName name="Ingreso">Factor!$B$7</definedName>
    <definedName name="MontoSolicitado">Factor!$B$6</definedName>
    <definedName name="Ocupación">Factor!$C$53:$C$87</definedName>
    <definedName name="Patrimonio">Factor!$B$10</definedName>
    <definedName name="Plazo">Factor!$B$9</definedName>
    <definedName name="Tasa">Factor!$B$8</definedName>
  </definedNames>
  <calcPr calcId="145621"/>
</workbook>
</file>

<file path=xl/calcChain.xml><?xml version="1.0" encoding="utf-8"?>
<calcChain xmlns="http://schemas.openxmlformats.org/spreadsheetml/2006/main">
  <c r="E38" i="5" l="1"/>
  <c r="D18" i="10" l="1"/>
  <c r="B41" i="5"/>
  <c r="C46" i="5"/>
  <c r="D42" i="5"/>
  <c r="D41" i="5"/>
  <c r="A47" i="5"/>
  <c r="C47" i="5"/>
  <c r="B40" i="5"/>
  <c r="B39" i="5"/>
  <c r="B38" i="5"/>
  <c r="B37" i="5"/>
  <c r="D16" i="10"/>
  <c r="B42" i="5" s="1"/>
  <c r="D38" i="10"/>
  <c r="E17" i="10"/>
  <c r="B45" i="5" l="1"/>
  <c r="C45" i="5" s="1"/>
  <c r="F29" i="5"/>
  <c r="E28" i="5"/>
  <c r="F23" i="5"/>
  <c r="F18" i="5"/>
  <c r="E29" i="5"/>
  <c r="F21" i="5"/>
  <c r="F20" i="5"/>
  <c r="E31" i="5"/>
  <c r="F24" i="5"/>
  <c r="E22" i="5"/>
  <c r="E16" i="5"/>
  <c r="E25" i="5"/>
  <c r="F16" i="5"/>
  <c r="F25" i="5"/>
  <c r="E15" i="5"/>
  <c r="F26" i="5"/>
  <c r="F27" i="5"/>
  <c r="F17" i="5"/>
  <c r="E19" i="5"/>
  <c r="E27" i="5"/>
  <c r="E21" i="5"/>
  <c r="E23" i="5"/>
  <c r="F15" i="5"/>
  <c r="E26" i="5"/>
  <c r="E17" i="5"/>
  <c r="E20" i="5"/>
  <c r="F19" i="5"/>
  <c r="F28" i="5"/>
  <c r="E30" i="5"/>
  <c r="F22" i="5"/>
  <c r="F30" i="5"/>
  <c r="F31" i="5"/>
  <c r="E18" i="5"/>
  <c r="E24" i="5"/>
  <c r="D31" i="10" l="1"/>
  <c r="B44" i="5"/>
  <c r="B43" i="5"/>
  <c r="B36" i="5" l="1"/>
  <c r="D30" i="10" s="1"/>
  <c r="C36" i="5"/>
  <c r="C48" i="5" l="1"/>
  <c r="B48" i="5" s="1"/>
  <c r="C49" i="5" l="1"/>
  <c r="B33" i="10" s="1"/>
  <c r="B35" i="10" s="1"/>
  <c r="D33" i="10" l="1"/>
  <c r="D37" i="10" s="1"/>
  <c r="B37" i="10" s="1"/>
  <c r="D35" i="10"/>
  <c r="E48" i="5" l="1"/>
  <c r="D48" i="5" s="1"/>
  <c r="D49" i="5" s="1"/>
  <c r="D50" i="5" s="1"/>
</calcChain>
</file>

<file path=xl/comments1.xml><?xml version="1.0" encoding="utf-8"?>
<comments xmlns="http://schemas.openxmlformats.org/spreadsheetml/2006/main">
  <authors>
    <author>bc213293</author>
    <author>bc24260</author>
  </authors>
  <commentList>
    <comment ref="D21" authorId="0">
      <text>
        <r>
          <rPr>
            <sz val="10"/>
            <color indexed="81"/>
            <rFont val="Arial"/>
            <family val="2"/>
          </rPr>
          <t>Se refiere a, si el cliente tiene algún producto financiero con Bancaribe.</t>
        </r>
      </text>
    </comment>
    <comment ref="D22" authorId="0">
      <text>
        <r>
          <rPr>
            <sz val="10"/>
            <color indexed="81"/>
            <rFont val="Arial"/>
            <family val="2"/>
          </rPr>
          <t xml:space="preserve">Se considera ingreso mensual todos los sueldos, salarios, pensiones, honorarios  profesionales e ingresos que se deriven de la ocupación principal de la persona, que sean percibidos en forma recurrente y con periodicidad mensual.
</t>
        </r>
      </text>
    </comment>
    <comment ref="D23" authorId="0">
      <text>
        <r>
          <rPr>
            <sz val="10"/>
            <color indexed="81"/>
            <rFont val="Arial"/>
            <family val="2"/>
          </rPr>
          <t>Son todas aquellas remuneraciones percibidas en ocasión del desarrollo de actividades distintas a la ocupación principal de la persona, comisiones, bonificaciones, utilidades, alquileres, intereses, dividendos, entre otros.
Si tiene ingresos mensuales adicionales bajo estos conceptos coloque el monto; si no, coloque cero (0).</t>
        </r>
      </text>
    </comment>
    <comment ref="D24" authorId="0">
      <text>
        <r>
          <rPr>
            <sz val="10"/>
            <color indexed="81"/>
            <rFont val="Arial"/>
            <family val="2"/>
          </rPr>
          <t>Se considera gasto fianciero el valor de las cuotas que mensualmente son canceladas por el cliente por concepto de deudas financieras contraídas.</t>
        </r>
      </text>
    </comment>
    <comment ref="D25" authorId="0">
      <text>
        <r>
          <rPr>
            <sz val="10"/>
            <color indexed="81"/>
            <rFont val="Arial"/>
            <family val="2"/>
          </rPr>
          <t>Son todas las personas que dependen económicamente del cliente y que son declaradas en la solicitud de crédito.</t>
        </r>
      </text>
    </comment>
    <comment ref="D26" authorId="0">
      <text>
        <r>
          <rPr>
            <sz val="10"/>
            <color indexed="81"/>
            <rFont val="Arial"/>
            <family val="2"/>
          </rPr>
          <t xml:space="preserve">Considera si el cliente tiene o ha tenia créditos en Bancaribe o en cualquier otra entidad financiera. </t>
        </r>
      </text>
    </comment>
    <comment ref="D33" authorId="0">
      <text>
        <r>
          <rPr>
            <sz val="10"/>
            <color indexed="81"/>
            <rFont val="Arial"/>
            <family val="2"/>
          </rPr>
          <t>En este campo se muestra el monto estimado del crédito (en Bolívares) al que podría optar el cliente.</t>
        </r>
      </text>
    </comment>
    <comment ref="D35" authorId="0">
      <text>
        <r>
          <rPr>
            <sz val="10"/>
            <color indexed="81"/>
            <rFont val="Arial"/>
            <family val="2"/>
          </rPr>
          <t>En este campo se muestra la cuota estimada mensual  correspondiente al monto del crédito (en Bolívares) al que podría optar el cliente.</t>
        </r>
      </text>
    </comment>
    <comment ref="D37" authorId="1">
      <text>
        <r>
          <rPr>
            <sz val="10"/>
            <color indexed="81"/>
            <rFont val="Tahoma"/>
            <family val="2"/>
          </rPr>
          <t>En este campo se muestra la cuota estimada mensual  del crédito a la tasa de interes promocional  por el período de la promoción .</t>
        </r>
      </text>
    </comment>
  </commentList>
</comments>
</file>

<file path=xl/comments2.xml><?xml version="1.0" encoding="utf-8"?>
<comments xmlns="http://schemas.openxmlformats.org/spreadsheetml/2006/main">
  <authors>
    <author>bc213293</author>
  </authors>
  <commentList>
    <comment ref="B2" authorId="0">
      <text>
        <r>
          <rPr>
            <b/>
            <sz val="8"/>
            <color indexed="81"/>
            <rFont val="Tahoma"/>
            <family val="2"/>
          </rPr>
          <t>Se cambia cada vez que salga en Gaceta.</t>
        </r>
      </text>
    </comment>
  </commentList>
</comments>
</file>

<file path=xl/sharedStrings.xml><?xml version="1.0" encoding="utf-8"?>
<sst xmlns="http://schemas.openxmlformats.org/spreadsheetml/2006/main" count="117" uniqueCount="95">
  <si>
    <t>Gastos Financieros</t>
  </si>
  <si>
    <t>Cargas Familiares</t>
  </si>
  <si>
    <t>CMSDM</t>
  </si>
  <si>
    <t>Fact UT</t>
  </si>
  <si>
    <t>UT</t>
  </si>
  <si>
    <t>FactAju</t>
  </si>
  <si>
    <t>Fact Tasa</t>
  </si>
  <si>
    <t>Cuota mensual</t>
  </si>
  <si>
    <t>Capacidad de pago</t>
  </si>
  <si>
    <t>Total crédito</t>
  </si>
  <si>
    <t>Salario mínimo (Sm)</t>
  </si>
  <si>
    <t>CONDICIONES DEL CRÉDITO</t>
  </si>
  <si>
    <t>Unidad tributaria</t>
  </si>
  <si>
    <t>*Campo Requerido</t>
  </si>
  <si>
    <t>Plazo del crédito (N° de cuotas):</t>
  </si>
  <si>
    <t>Otros ingresos</t>
  </si>
  <si>
    <t>Ingreso mensual declarado y demostrado</t>
  </si>
  <si>
    <t>Monto máximo del crédito a otorgar</t>
  </si>
  <si>
    <t>Tabla de Ajuste para los Ingresos</t>
  </si>
  <si>
    <t>Línea Personal-Masivo</t>
  </si>
  <si>
    <t>Línea Personal Plus</t>
  </si>
  <si>
    <t>(ESTOS RESULTADOS NO COMPROMETEN AL BANCO AL MOMENTO DE LA APROBACIÓN)</t>
  </si>
  <si>
    <t>Ingreso Mínimo LPB Cliente</t>
  </si>
  <si>
    <t>Ingreso Mínimo LPB No Cliente</t>
  </si>
  <si>
    <t>Monto máximo de financiamiento</t>
  </si>
  <si>
    <t>Consecuencia</t>
  </si>
  <si>
    <t>"El resultado obtenido es referencial y de carácter informativo; en consecuencia, no podrá interpretarse como aprobación de crédito"</t>
  </si>
  <si>
    <t>Plazo máximo del crédito (N° de cuotas):</t>
  </si>
  <si>
    <t>cuota con tasa promocional</t>
  </si>
  <si>
    <t xml:space="preserve">La tasa de interés indicada se actualiza periódicamente. Si desea conocer cuál es la tasa de interés para el día de hoy, puede consultar el campo "Tasas" en la pestaña "La institución" de la página web del Bancaribe. </t>
  </si>
  <si>
    <t>Plazo máximo del crédito</t>
  </si>
  <si>
    <t>En este campo se puede colocar un plazo inferior al máximo.</t>
  </si>
  <si>
    <t>Cliente Bancaribe: se refiere a, si el cliente tiene algún producto financiero con Bancaribe.</t>
  </si>
  <si>
    <t>Ingreso mensual: se considera ingreso mensual todos los sueldos, salarios, pensiones, honorarios  profesionales e ingresos que se deriven de la ocupación principal de la persona, que sean percibidos en forma recurrente y con periodicidad mensual.</t>
  </si>
  <si>
    <t>Otros ingresos: son todas aquellas remuneraciones percibidas en ocasión del desarrollo de actividades distintas a la ocupación principal de la persona, comisiones, bonificaciones, utilidades, alquileres, intereses, dividendos, entre otros.</t>
  </si>
  <si>
    <t>Si tiene ingresos mensuales adicionales bajo estos conceptos coloque el monto; si no, coloque cero (0)</t>
  </si>
  <si>
    <t>Gastos financieros: se considera gasto fianciero el valor de las cuotas que mensualmente son canceladas por el cliente por concepto de deudas financieras contraídas.</t>
  </si>
  <si>
    <t>Cargas familiares: son todas las personas que dependen económicamente del cliente y que son declaradas en la solicitud de crédito.</t>
  </si>
  <si>
    <t xml:space="preserve">Experiencia crediticia bancaria previa: considera si el cliente tiene o ha tenia créditos en Bancaribe o en cualquier otra entidad financiera. </t>
  </si>
  <si>
    <t>En este campo se muestra el monto estimado del crédito (en Bolívares) al que podría optar el cliente.</t>
  </si>
  <si>
    <t>En este campo se muestra la cuota estimada mensual  correspondiente al monto del crédito (en Bolívares) al que podría optar el cliente.</t>
  </si>
  <si>
    <t>En este campo se muestra la cuota estimada mensual  del crédito a la tasa de interes promocional  por el período de la promoción .</t>
  </si>
  <si>
    <t>Nombre del Cliente:</t>
  </si>
  <si>
    <t>Oficina:</t>
  </si>
  <si>
    <t>Número Cédula:</t>
  </si>
  <si>
    <t>Código Oficina:</t>
  </si>
  <si>
    <t>No. Teléfono:</t>
  </si>
  <si>
    <t>Asesor de Negocios:</t>
  </si>
  <si>
    <t>Observaciones:</t>
  </si>
  <si>
    <t>Información Fija</t>
  </si>
  <si>
    <t>Desde</t>
  </si>
  <si>
    <t>Hasta</t>
  </si>
  <si>
    <t>Ingreso máximo mensual</t>
  </si>
  <si>
    <t>Tasa de interés</t>
  </si>
  <si>
    <t>Plazo solicitado</t>
  </si>
  <si>
    <t>Destino</t>
  </si>
  <si>
    <t>Ocupación</t>
  </si>
  <si>
    <t>Patrimonio</t>
  </si>
  <si>
    <t>OTROS MICROEMPRESARIOS</t>
  </si>
  <si>
    <t>Otros Microempresarios</t>
  </si>
  <si>
    <t>Línea Nómina</t>
  </si>
  <si>
    <t>Si</t>
  </si>
  <si>
    <t>No</t>
  </si>
  <si>
    <t>Tasa</t>
  </si>
  <si>
    <t>Plazo</t>
  </si>
  <si>
    <t>Ingreso mínimo</t>
  </si>
  <si>
    <t>Ingreso máx</t>
  </si>
  <si>
    <t>cuotas promocionales</t>
  </si>
  <si>
    <t>Plazo solicitado (N° de cuotas):</t>
  </si>
  <si>
    <t>DATOS SOCIOECONÓMICOS</t>
  </si>
  <si>
    <t>Cliente Bancaribe</t>
  </si>
  <si>
    <t>Ingreso mensual:</t>
  </si>
  <si>
    <t>Otros ingresos adicionales mensuales:</t>
  </si>
  <si>
    <t>Gastos financieros:</t>
  </si>
  <si>
    <t>Cargas familiares (no incluir al solicitante):</t>
  </si>
  <si>
    <t>Experiencia crediticia bancaria previa:</t>
  </si>
  <si>
    <t>Cuota mensual del monto solicitado</t>
  </si>
  <si>
    <t>Máx</t>
  </si>
  <si>
    <t>Capacidad de Pago</t>
  </si>
  <si>
    <t>Mín</t>
  </si>
  <si>
    <t>MONTO ESTIMADO DEL CRÉDITO</t>
  </si>
  <si>
    <t>MONTO DE LA CUOTA ESTIMADA DEL CRÉDITO</t>
  </si>
  <si>
    <t>ADQUISICIÓN DE ACCIONES DE LA CLÍNICA</t>
  </si>
  <si>
    <t>Seleccione Modalidad del Destino del Crédito</t>
  </si>
  <si>
    <t>Tasa de Interés:</t>
  </si>
  <si>
    <t>Tasa promocional de Interés:</t>
  </si>
  <si>
    <t>*Seleccione el plazo</t>
  </si>
  <si>
    <t>Monto máximo del crédito solicitado</t>
  </si>
  <si>
    <t>SIMULACIÓN DE MICROCREDITOS "PARA PROFESIONALES INDEPENDIENTES"</t>
  </si>
  <si>
    <t/>
  </si>
  <si>
    <t>Monto del crédito solicitado (desde Bs.S.20.000)</t>
  </si>
  <si>
    <t>ADQUISICIÓN DE ACCIONES</t>
  </si>
  <si>
    <t>ADQUISICIÓN DE INSTRUMENTAL, EQUIPOS Y/O PAPELERIA</t>
  </si>
  <si>
    <t>AMPLIACIÓN Y/O REMODELACIÓN DE OFICINA</t>
  </si>
  <si>
    <t>Monto minimo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</si>
</sst>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Bs&quot;\ #,##0.00;[Red]&quot;Bs&quot;\ \-#,##0.00"/>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quot;Bs&quot;\ #,##0.00"/>
  </numFmts>
  <fonts count="45" x14ac:knownFonts="1">
    <font>
      <sz val="10"/>
      <name val="Arial"/>
    </font>
    <font>
      <sz val="10"/>
      <name val="Arial"/>
      <family val="2"/>
    </font>
    <font>
      <b/>
      <sz val="10"/>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i/>
      <sz val="16"/>
      <name val="Arial"/>
      <family val="2"/>
    </font>
    <font>
      <sz val="10"/>
      <color indexed="81"/>
      <name val="Tahoma"/>
      <family val="2"/>
    </font>
    <font>
      <b/>
      <sz val="12"/>
      <name val="Arial"/>
      <family val="2"/>
    </font>
    <font>
      <b/>
      <i/>
      <sz val="10"/>
      <color indexed="62"/>
      <name val="Arial"/>
      <family val="2"/>
    </font>
    <font>
      <b/>
      <sz val="16"/>
      <name val="Arial"/>
      <family val="2"/>
    </font>
    <font>
      <sz val="10"/>
      <color indexed="81"/>
      <name val="Arial"/>
      <family val="2"/>
    </font>
    <font>
      <b/>
      <sz val="8"/>
      <color indexed="81"/>
      <name val="Tahoma"/>
      <family val="2"/>
    </font>
    <font>
      <sz val="8"/>
      <name val="Arial"/>
      <family val="2"/>
    </font>
    <font>
      <b/>
      <i/>
      <sz val="11"/>
      <color indexed="9"/>
      <name val="Arial"/>
      <family val="2"/>
    </font>
    <font>
      <sz val="10"/>
      <color rgb="FFFF0000"/>
      <name val="Arial"/>
      <family val="2"/>
    </font>
    <font>
      <b/>
      <sz val="10"/>
      <color theme="0"/>
      <name val="Arial"/>
      <family val="2"/>
    </font>
    <font>
      <b/>
      <sz val="18"/>
      <color theme="3"/>
      <name val="Arial"/>
      <family val="2"/>
    </font>
    <font>
      <b/>
      <i/>
      <sz val="14"/>
      <color theme="3"/>
      <name val="Arial"/>
      <family val="2"/>
    </font>
    <font>
      <sz val="9"/>
      <color theme="1"/>
      <name val="Arial"/>
      <family val="2"/>
    </font>
    <font>
      <sz val="10"/>
      <color theme="1"/>
      <name val="Arial"/>
      <family val="2"/>
    </font>
    <font>
      <sz val="10"/>
      <color theme="0"/>
      <name val="Arial"/>
      <family val="2"/>
    </font>
    <font>
      <b/>
      <i/>
      <sz val="12"/>
      <color theme="3"/>
      <name val="Arial"/>
      <family val="2"/>
    </font>
    <font>
      <b/>
      <sz val="14"/>
      <color theme="3"/>
      <name val="Arial"/>
      <family val="2"/>
    </font>
    <font>
      <b/>
      <sz val="10"/>
      <color theme="7"/>
      <name val="Arial"/>
      <family val="2"/>
    </font>
    <font>
      <b/>
      <sz val="16"/>
      <color rgb="FFFF0000"/>
      <name val="Arial"/>
      <family val="2"/>
    </font>
    <font>
      <b/>
      <i/>
      <sz val="11"/>
      <color theme="3"/>
      <name val="Arial"/>
      <family val="2"/>
    </font>
    <font>
      <b/>
      <i/>
      <sz val="16"/>
      <color theme="3"/>
      <name val="Arial"/>
      <family val="2"/>
    </font>
    <font>
      <b/>
      <sz val="20"/>
      <color theme="3"/>
      <name val="Arial"/>
      <family val="2"/>
    </font>
    <font>
      <b/>
      <sz val="11"/>
      <color theme="3"/>
      <name val="Arial"/>
      <family val="2"/>
    </font>
  </fonts>
  <fills count="10">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8"/>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7"/>
        <bgColor indexed="64"/>
      </patternFill>
    </fill>
    <fill>
      <patternFill patternType="solid">
        <fgColor theme="3"/>
        <bgColor indexed="64"/>
      </patternFill>
    </fill>
  </fills>
  <borders count="32">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diagonal/>
    </border>
    <border>
      <left/>
      <right/>
      <top style="thick">
        <color indexed="9"/>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theme="8" tint="-0.499984740745262"/>
      </left>
      <right/>
      <top style="thick">
        <color theme="8" tint="-0.499984740745262"/>
      </top>
      <bottom style="thin">
        <color theme="8" tint="-0.499984740745262"/>
      </bottom>
      <diagonal/>
    </border>
    <border>
      <left style="thick">
        <color theme="8" tint="-0.499984740745262"/>
      </left>
      <right/>
      <top style="thin">
        <color theme="8" tint="-0.499984740745262"/>
      </top>
      <bottom style="thin">
        <color theme="8" tint="-0.499984740745262"/>
      </bottom>
      <diagonal/>
    </border>
    <border>
      <left/>
      <right style="thick">
        <color theme="8" tint="-0.499984740745262"/>
      </right>
      <top style="thin">
        <color theme="8" tint="-0.499984740745262"/>
      </top>
      <bottom style="thin">
        <color theme="8" tint="-0.499984740745262"/>
      </bottom>
      <diagonal/>
    </border>
    <border>
      <left style="thick">
        <color theme="8" tint="-0.499984740745262"/>
      </left>
      <right style="thick">
        <color theme="8" tint="-0.499984740745262"/>
      </right>
      <top style="thick">
        <color theme="8" tint="-0.499984740745262"/>
      </top>
      <bottom style="thick">
        <color theme="8" tint="-0.499984740745262"/>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right style="thick">
        <color theme="8" tint="-0.499984740745262"/>
      </right>
      <top style="thick">
        <color theme="8" tint="-0.499984740745262"/>
      </top>
      <bottom style="thick">
        <color theme="8" tint="-0.499984740745262"/>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top style="thin">
        <color theme="8" tint="-0.499984740745262"/>
      </top>
      <bottom/>
      <diagonal/>
    </border>
    <border>
      <left/>
      <right style="thick">
        <color theme="8" tint="-0.499984740745262"/>
      </right>
      <top style="thin">
        <color theme="8" tint="-0.499984740745262"/>
      </top>
      <bottom/>
      <diagonal/>
    </border>
    <border>
      <left style="thick">
        <color theme="8" tint="-0.499984740745262"/>
      </left>
      <right/>
      <top style="thin">
        <color theme="8" tint="-0.499984740745262"/>
      </top>
      <bottom style="thick">
        <color theme="8" tint="-0.499984740745262"/>
      </bottom>
      <diagonal/>
    </border>
    <border>
      <left/>
      <right style="thick">
        <color theme="8" tint="-0.499984740745262"/>
      </right>
      <top style="thin">
        <color theme="8" tint="-0.499984740745262"/>
      </top>
      <bottom style="thick">
        <color theme="8" tint="-0.499984740745262"/>
      </bottom>
      <diagonal/>
    </border>
    <border>
      <left/>
      <right style="thick">
        <color theme="8" tint="-0.499984740745262"/>
      </right>
      <top style="thick">
        <color theme="8" tint="-0.499984740745262"/>
      </top>
      <bottom style="thin">
        <color theme="8" tint="-0.499984740745262"/>
      </bottom>
      <diagonal/>
    </border>
    <border>
      <left/>
      <right/>
      <top style="medium">
        <color theme="3"/>
      </top>
      <bottom style="medium">
        <color theme="3"/>
      </bottom>
      <diagonal/>
    </border>
    <border>
      <left/>
      <right/>
      <top/>
      <bottom style="medium">
        <color theme="3"/>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163">
    <xf numFmtId="0" fontId="0" fillId="0" borderId="0" xfId="0"/>
    <xf numFmtId="0" fontId="0" fillId="0" borderId="0" xfId="0" applyNumberFormat="1"/>
    <xf numFmtId="165" fontId="2" fillId="2" borderId="0" xfId="1" applyNumberFormat="1" applyFont="1" applyFill="1"/>
    <xf numFmtId="0" fontId="3" fillId="3" borderId="0" xfId="1" applyNumberFormat="1" applyFont="1" applyFill="1"/>
    <xf numFmtId="170" fontId="3" fillId="3" borderId="0" xfId="1" applyNumberFormat="1" applyFont="1" applyFill="1"/>
    <xf numFmtId="166" fontId="20" fillId="4" borderId="1" xfId="1" applyNumberFormat="1" applyFont="1" applyFill="1" applyBorder="1" applyAlignment="1" applyProtection="1">
      <alignment horizontal="right" vertical="center"/>
      <protection locked="0"/>
    </xf>
    <xf numFmtId="0" fontId="20" fillId="4" borderId="1" xfId="3" applyNumberFormat="1" applyFont="1" applyFill="1" applyBorder="1" applyAlignment="1" applyProtection="1">
      <alignment horizontal="right" vertical="center"/>
      <protection hidden="1"/>
    </xf>
    <xf numFmtId="166" fontId="20" fillId="4" borderId="2" xfId="1" applyNumberFormat="1" applyFont="1" applyFill="1" applyBorder="1" applyAlignment="1" applyProtection="1">
      <alignment horizontal="right" vertical="center"/>
      <protection locked="0"/>
    </xf>
    <xf numFmtId="166" fontId="20" fillId="4" borderId="1" xfId="1" applyNumberFormat="1" applyFont="1" applyFill="1" applyBorder="1" applyAlignment="1" applyProtection="1">
      <alignment horizontal="right" vertical="center"/>
      <protection hidden="1"/>
    </xf>
    <xf numFmtId="170" fontId="12" fillId="2" borderId="0" xfId="1" applyNumberFormat="1" applyFont="1" applyFill="1" applyAlignment="1"/>
    <xf numFmtId="0" fontId="12" fillId="0" borderId="0" xfId="1" applyNumberFormat="1" applyFont="1"/>
    <xf numFmtId="0" fontId="12" fillId="0" borderId="0" xfId="1" applyNumberFormat="1" applyFont="1" applyAlignment="1">
      <alignment horizontal="left"/>
    </xf>
    <xf numFmtId="0" fontId="12" fillId="2" borderId="0" xfId="1" applyNumberFormat="1" applyFont="1" applyFill="1" applyAlignment="1"/>
    <xf numFmtId="10" fontId="12" fillId="2" borderId="0" xfId="1" applyNumberFormat="1" applyFont="1" applyFill="1" applyAlignment="1"/>
    <xf numFmtId="165" fontId="12" fillId="0" borderId="0" xfId="1" applyFont="1"/>
    <xf numFmtId="0" fontId="3" fillId="3" borderId="0" xfId="1" applyNumberFormat="1" applyFont="1" applyFill="1" applyAlignment="1">
      <alignment horizontal="center"/>
    </xf>
    <xf numFmtId="0" fontId="2" fillId="2" borderId="0" xfId="0" applyFont="1" applyFill="1"/>
    <xf numFmtId="170" fontId="0" fillId="0" borderId="0" xfId="0" applyNumberFormat="1"/>
    <xf numFmtId="170" fontId="12" fillId="0" borderId="0" xfId="1" applyNumberFormat="1" applyFont="1"/>
    <xf numFmtId="1" fontId="0" fillId="0" borderId="0" xfId="0" applyNumberFormat="1"/>
    <xf numFmtId="3" fontId="12" fillId="2" borderId="0" xfId="1" applyNumberFormat="1" applyFont="1" applyFill="1" applyAlignment="1"/>
    <xf numFmtId="10" fontId="20" fillId="4" borderId="1" xfId="3" applyNumberFormat="1" applyFont="1" applyFill="1" applyBorder="1" applyAlignment="1" applyProtection="1">
      <alignment horizontal="right" vertical="center"/>
      <protection hidden="1"/>
    </xf>
    <xf numFmtId="170" fontId="20" fillId="4" borderId="1" xfId="3" applyNumberFormat="1" applyFont="1" applyFill="1" applyBorder="1" applyAlignment="1" applyProtection="1">
      <alignment horizontal="right" vertical="center" wrapText="1"/>
      <protection locked="0"/>
    </xf>
    <xf numFmtId="10" fontId="0" fillId="0" borderId="0" xfId="0" applyNumberFormat="1"/>
    <xf numFmtId="8" fontId="0" fillId="0" borderId="0" xfId="0" applyNumberFormat="1"/>
    <xf numFmtId="0" fontId="1" fillId="0" borderId="0" xfId="0" applyNumberFormat="1" applyFont="1" applyAlignment="1">
      <alignment wrapText="1"/>
    </xf>
    <xf numFmtId="8" fontId="30" fillId="0" borderId="0" xfId="0" applyNumberFormat="1" applyFont="1"/>
    <xf numFmtId="0" fontId="1" fillId="0" borderId="0" xfId="0" applyFont="1"/>
    <xf numFmtId="0" fontId="0" fillId="0" borderId="0" xfId="0" applyAlignment="1">
      <alignment horizontal="center"/>
    </xf>
    <xf numFmtId="0" fontId="2" fillId="0" borderId="10" xfId="1" applyNumberFormat="1" applyFont="1" applyFill="1" applyBorder="1"/>
    <xf numFmtId="0" fontId="2" fillId="0" borderId="11" xfId="1" applyNumberFormat="1" applyFont="1" applyFill="1" applyBorder="1"/>
    <xf numFmtId="4" fontId="2" fillId="0" borderId="12" xfId="1" applyNumberFormat="1" applyFont="1" applyFill="1" applyBorder="1" applyAlignment="1">
      <alignment horizontal="center"/>
    </xf>
    <xf numFmtId="0" fontId="31" fillId="5" borderId="13" xfId="1" applyNumberFormat="1" applyFont="1" applyFill="1" applyBorder="1" applyAlignment="1">
      <alignment horizontal="center"/>
    </xf>
    <xf numFmtId="0" fontId="31" fillId="5" borderId="14" xfId="1" applyNumberFormat="1" applyFont="1" applyFill="1" applyBorder="1" applyAlignment="1">
      <alignment horizontal="center"/>
    </xf>
    <xf numFmtId="0" fontId="31" fillId="5" borderId="15" xfId="1" applyNumberFormat="1" applyFont="1" applyFill="1" applyBorder="1" applyAlignment="1">
      <alignment horizontal="center"/>
    </xf>
    <xf numFmtId="0" fontId="31" fillId="5" borderId="16" xfId="1" applyNumberFormat="1" applyFont="1" applyFill="1" applyBorder="1" applyAlignment="1">
      <alignment horizontal="center"/>
    </xf>
    <xf numFmtId="170" fontId="1" fillId="0" borderId="17" xfId="1" applyNumberFormat="1" applyFont="1" applyBorder="1" applyAlignment="1">
      <alignment horizontal="center"/>
    </xf>
    <xf numFmtId="170" fontId="1" fillId="0" borderId="18" xfId="1" applyNumberFormat="1" applyFont="1" applyBorder="1" applyAlignment="1">
      <alignment horizontal="center"/>
    </xf>
    <xf numFmtId="165" fontId="1" fillId="0" borderId="18" xfId="1" applyFont="1" applyBorder="1" applyAlignment="1">
      <alignment horizontal="center"/>
    </xf>
    <xf numFmtId="165" fontId="2" fillId="2" borderId="18" xfId="1" applyNumberFormat="1" applyFont="1" applyFill="1" applyBorder="1" applyAlignment="1">
      <alignment horizontal="center"/>
    </xf>
    <xf numFmtId="0" fontId="2" fillId="2" borderId="19" xfId="0" applyFont="1" applyFill="1" applyBorder="1" applyAlignment="1">
      <alignment horizontal="center"/>
    </xf>
    <xf numFmtId="170" fontId="1" fillId="0" borderId="20" xfId="1" applyNumberFormat="1" applyFont="1" applyBorder="1" applyAlignment="1">
      <alignment horizontal="center"/>
    </xf>
    <xf numFmtId="170" fontId="1" fillId="0" borderId="0" xfId="1" applyNumberFormat="1" applyFont="1" applyBorder="1" applyAlignment="1">
      <alignment horizontal="center"/>
    </xf>
    <xf numFmtId="165" fontId="1" fillId="0" borderId="0" xfId="1" applyFont="1" applyBorder="1" applyAlignment="1">
      <alignment horizontal="center"/>
    </xf>
    <xf numFmtId="165" fontId="2" fillId="2" borderId="0" xfId="1" applyNumberFormat="1" applyFont="1" applyFill="1" applyBorder="1" applyAlignment="1">
      <alignment horizontal="center"/>
    </xf>
    <xf numFmtId="0" fontId="2" fillId="2" borderId="21" xfId="0" applyFont="1" applyFill="1" applyBorder="1" applyAlignment="1">
      <alignment horizontal="center"/>
    </xf>
    <xf numFmtId="170" fontId="1" fillId="0" borderId="22" xfId="1" applyNumberFormat="1" applyFont="1" applyBorder="1" applyAlignment="1">
      <alignment horizontal="center"/>
    </xf>
    <xf numFmtId="170" fontId="1" fillId="0" borderId="23" xfId="1" applyNumberFormat="1" applyFont="1" applyBorder="1" applyAlignment="1">
      <alignment horizontal="center"/>
    </xf>
    <xf numFmtId="165" fontId="1" fillId="0" borderId="23" xfId="1" applyFont="1" applyBorder="1" applyAlignment="1">
      <alignment horizontal="center"/>
    </xf>
    <xf numFmtId="165" fontId="2" fillId="2" borderId="23" xfId="1" applyNumberFormat="1" applyFont="1" applyFill="1" applyBorder="1" applyAlignment="1">
      <alignment horizontal="center"/>
    </xf>
    <xf numFmtId="0" fontId="2" fillId="2" borderId="24" xfId="0" applyFont="1" applyFill="1" applyBorder="1" applyAlignment="1">
      <alignment horizontal="center"/>
    </xf>
    <xf numFmtId="0" fontId="2" fillId="0" borderId="25" xfId="1" applyNumberFormat="1" applyFont="1" applyFill="1" applyBorder="1"/>
    <xf numFmtId="4" fontId="2" fillId="0" borderId="26" xfId="1" applyNumberFormat="1" applyFont="1" applyFill="1" applyBorder="1" applyAlignment="1">
      <alignment horizontal="center"/>
    </xf>
    <xf numFmtId="0" fontId="2" fillId="0" borderId="27" xfId="1" applyNumberFormat="1" applyFont="1" applyFill="1" applyBorder="1" applyAlignment="1">
      <alignment wrapText="1"/>
    </xf>
    <xf numFmtId="0" fontId="2" fillId="0" borderId="25" xfId="1" applyNumberFormat="1" applyFont="1" applyFill="1" applyBorder="1" applyAlignment="1">
      <alignment wrapText="1"/>
    </xf>
    <xf numFmtId="0" fontId="2" fillId="0" borderId="11" xfId="1" applyNumberFormat="1" applyFont="1" applyFill="1" applyBorder="1" applyAlignment="1">
      <alignment wrapText="1"/>
    </xf>
    <xf numFmtId="9" fontId="2" fillId="0" borderId="12" xfId="3" applyFont="1" applyFill="1" applyBorder="1" applyAlignment="1">
      <alignment horizontal="center"/>
    </xf>
    <xf numFmtId="3" fontId="2" fillId="0" borderId="28" xfId="1" applyNumberFormat="1" applyFont="1" applyFill="1" applyBorder="1" applyAlignment="1">
      <alignment horizontal="center"/>
    </xf>
    <xf numFmtId="3" fontId="2" fillId="0" borderId="26" xfId="1" applyNumberFormat="1" applyFont="1" applyFill="1" applyBorder="1" applyAlignment="1">
      <alignment horizontal="center"/>
    </xf>
    <xf numFmtId="0" fontId="1" fillId="0" borderId="0" xfId="2" applyProtection="1">
      <protection hidden="1"/>
    </xf>
    <xf numFmtId="0" fontId="5" fillId="0" borderId="0" xfId="2" applyFont="1" applyAlignment="1" applyProtection="1">
      <alignment vertical="center"/>
      <protection hidden="1"/>
    </xf>
    <xf numFmtId="0" fontId="32" fillId="0" borderId="0" xfId="2" applyFont="1" applyFill="1" applyBorder="1" applyAlignment="1" applyProtection="1">
      <alignment horizontal="center" vertical="center"/>
      <protection hidden="1"/>
    </xf>
    <xf numFmtId="0" fontId="15" fillId="0" borderId="0" xfId="2" applyFont="1" applyAlignment="1" applyProtection="1">
      <alignment horizontal="center" vertical="center" wrapText="1"/>
      <protection hidden="1"/>
    </xf>
    <xf numFmtId="0" fontId="15" fillId="0" borderId="0" xfId="2" applyFont="1" applyBorder="1" applyAlignment="1" applyProtection="1">
      <alignment horizontal="center" vertical="center" wrapText="1"/>
      <protection hidden="1"/>
    </xf>
    <xf numFmtId="0" fontId="5" fillId="0" borderId="0" xfId="2" applyFont="1" applyBorder="1" applyAlignment="1" applyProtection="1">
      <alignment vertical="center"/>
      <protection hidden="1"/>
    </xf>
    <xf numFmtId="0" fontId="33" fillId="0" borderId="0" xfId="2" applyFont="1" applyAlignment="1" applyProtection="1">
      <alignment horizontal="right" vertical="center"/>
      <protection hidden="1"/>
    </xf>
    <xf numFmtId="0" fontId="33" fillId="0" borderId="0" xfId="2" applyFont="1" applyBorder="1" applyAlignment="1" applyProtection="1">
      <alignment horizontal="right" vertical="center"/>
      <protection hidden="1"/>
    </xf>
    <xf numFmtId="0" fontId="33" fillId="0" borderId="0" xfId="2" applyFont="1" applyAlignment="1" applyProtection="1">
      <alignment horizontal="right"/>
      <protection hidden="1"/>
    </xf>
    <xf numFmtId="0" fontId="21" fillId="0" borderId="0" xfId="2" applyFont="1" applyBorder="1" applyAlignment="1" applyProtection="1">
      <alignment vertical="center"/>
      <protection hidden="1"/>
    </xf>
    <xf numFmtId="0" fontId="20" fillId="0" borderId="0" xfId="2" applyFont="1" applyBorder="1" applyAlignment="1" applyProtection="1">
      <alignment vertical="center"/>
      <protection hidden="1"/>
    </xf>
    <xf numFmtId="0" fontId="33" fillId="0" borderId="0" xfId="2" applyFont="1" applyBorder="1" applyAlignment="1" applyProtection="1">
      <alignment horizontal="right"/>
      <protection hidden="1"/>
    </xf>
    <xf numFmtId="0" fontId="14" fillId="0" borderId="0" xfId="2" applyFont="1" applyBorder="1" applyAlignment="1" applyProtection="1">
      <alignment horizontal="right" vertical="center"/>
      <protection hidden="1"/>
    </xf>
    <xf numFmtId="0" fontId="16" fillId="0" borderId="0" xfId="2" applyFont="1" applyAlignment="1" applyProtection="1">
      <alignment vertical="center"/>
      <protection hidden="1"/>
    </xf>
    <xf numFmtId="0" fontId="14" fillId="0" borderId="0" xfId="2" applyFont="1" applyAlignment="1" applyProtection="1">
      <alignment horizontal="right"/>
      <protection hidden="1"/>
    </xf>
    <xf numFmtId="0" fontId="14" fillId="0" borderId="0" xfId="2" applyFont="1" applyBorder="1" applyAlignment="1" applyProtection="1">
      <alignment horizontal="center" vertical="center"/>
      <protection hidden="1"/>
    </xf>
    <xf numFmtId="0" fontId="10" fillId="0" borderId="0" xfId="2" applyFont="1" applyBorder="1" applyAlignment="1" applyProtection="1">
      <alignment vertical="center"/>
      <protection hidden="1"/>
    </xf>
    <xf numFmtId="0" fontId="33" fillId="0" borderId="2" xfId="2" applyFont="1" applyBorder="1" applyAlignment="1" applyProtection="1">
      <alignment horizontal="right" vertical="center"/>
      <protection hidden="1"/>
    </xf>
    <xf numFmtId="0" fontId="33" fillId="0" borderId="1" xfId="2" applyFont="1" applyBorder="1" applyAlignment="1" applyProtection="1">
      <alignment horizontal="right" vertical="center"/>
      <protection hidden="1"/>
    </xf>
    <xf numFmtId="0" fontId="19" fillId="0" borderId="0" xfId="2" applyFont="1" applyAlignment="1" applyProtection="1">
      <alignment vertical="center"/>
      <protection hidden="1"/>
    </xf>
    <xf numFmtId="0" fontId="14" fillId="0" borderId="0" xfId="2" applyFont="1" applyFill="1" applyAlignment="1" applyProtection="1">
      <alignment horizontal="right" vertical="center"/>
      <protection hidden="1"/>
    </xf>
    <xf numFmtId="0" fontId="17" fillId="0" borderId="1" xfId="2" applyFont="1" applyBorder="1" applyAlignment="1" applyProtection="1">
      <alignment vertical="center"/>
      <protection hidden="1"/>
    </xf>
    <xf numFmtId="167" fontId="9" fillId="0" borderId="0" xfId="2" applyNumberFormat="1" applyFont="1" applyBorder="1" applyAlignment="1" applyProtection="1">
      <alignment vertical="center"/>
      <protection hidden="1"/>
    </xf>
    <xf numFmtId="0" fontId="10" fillId="0" borderId="0" xfId="2" applyFont="1" applyFill="1" applyBorder="1" applyAlignment="1" applyProtection="1">
      <alignment vertical="center"/>
      <protection hidden="1"/>
    </xf>
    <xf numFmtId="0" fontId="9" fillId="0" borderId="0" xfId="2" applyFont="1" applyAlignment="1" applyProtection="1">
      <alignment vertical="center"/>
      <protection hidden="1"/>
    </xf>
    <xf numFmtId="0" fontId="19" fillId="0" borderId="0" xfId="2" applyFont="1" applyFill="1" applyAlignment="1" applyProtection="1">
      <alignment vertical="center"/>
      <protection hidden="1"/>
    </xf>
    <xf numFmtId="0" fontId="9" fillId="0" borderId="0" xfId="2" applyFont="1" applyBorder="1" applyAlignment="1" applyProtection="1">
      <alignment vertical="center"/>
      <protection hidden="1"/>
    </xf>
    <xf numFmtId="0" fontId="5" fillId="0" borderId="0" xfId="2" applyFont="1" applyFill="1" applyAlignment="1" applyProtection="1">
      <alignment vertical="center"/>
      <protection hidden="1"/>
    </xf>
    <xf numFmtId="0" fontId="24" fillId="0" borderId="0" xfId="2" applyFont="1" applyBorder="1" applyAlignment="1" applyProtection="1">
      <alignment vertical="center"/>
      <protection hidden="1"/>
    </xf>
    <xf numFmtId="0" fontId="20" fillId="4" borderId="1" xfId="3" applyNumberFormat="1" applyFont="1" applyFill="1" applyBorder="1" applyAlignment="1" applyProtection="1">
      <alignment horizontal="right" vertical="center"/>
      <protection locked="0"/>
    </xf>
    <xf numFmtId="0" fontId="5" fillId="0" borderId="0" xfId="2" applyFont="1" applyAlignment="1" applyProtection="1">
      <alignment horizontal="center" vertical="center"/>
      <protection hidden="1"/>
    </xf>
    <xf numFmtId="0" fontId="34" fillId="0" borderId="0" xfId="2" applyFont="1" applyAlignment="1" applyProtection="1">
      <alignment vertical="center"/>
      <protection hidden="1"/>
    </xf>
    <xf numFmtId="0" fontId="5" fillId="0" borderId="0" xfId="2" applyFont="1" applyFill="1" applyBorder="1" applyAlignment="1" applyProtection="1">
      <alignment vertical="center"/>
      <protection hidden="1"/>
    </xf>
    <xf numFmtId="3" fontId="20" fillId="4" borderId="2" xfId="2" applyNumberFormat="1" applyFont="1" applyFill="1" applyBorder="1" applyAlignment="1" applyProtection="1">
      <alignment horizontal="right" vertical="center"/>
      <protection locked="0"/>
    </xf>
    <xf numFmtId="170" fontId="19" fillId="0" borderId="0" xfId="2" applyNumberFormat="1" applyFont="1" applyBorder="1" applyAlignment="1" applyProtection="1">
      <alignment vertical="center"/>
      <protection hidden="1"/>
    </xf>
    <xf numFmtId="164" fontId="20" fillId="4" borderId="2" xfId="2" applyNumberFormat="1" applyFont="1" applyFill="1" applyBorder="1" applyAlignment="1" applyProtection="1">
      <alignment horizontal="right" vertical="center"/>
      <protection locked="0"/>
    </xf>
    <xf numFmtId="170" fontId="20" fillId="4" borderId="2" xfId="2" applyNumberFormat="1" applyFont="1" applyFill="1" applyBorder="1" applyAlignment="1" applyProtection="1">
      <alignment horizontal="right" vertical="center"/>
      <protection hidden="1"/>
    </xf>
    <xf numFmtId="167" fontId="5" fillId="0" borderId="0" xfId="2" applyNumberFormat="1" applyFont="1" applyAlignment="1" applyProtection="1">
      <alignment vertical="center"/>
      <protection hidden="1"/>
    </xf>
    <xf numFmtId="168" fontId="5" fillId="0" borderId="0" xfId="2" applyNumberFormat="1" applyFont="1" applyAlignment="1" applyProtection="1">
      <alignment vertical="center"/>
      <protection hidden="1"/>
    </xf>
    <xf numFmtId="168" fontId="35" fillId="0" borderId="0" xfId="2" applyNumberFormat="1" applyFont="1" applyAlignment="1" applyProtection="1">
      <alignment vertical="center"/>
      <protection hidden="1"/>
    </xf>
    <xf numFmtId="170" fontId="19" fillId="0" borderId="0" xfId="2" applyNumberFormat="1" applyFont="1" applyAlignment="1" applyProtection="1">
      <alignment vertical="center"/>
      <protection hidden="1"/>
    </xf>
    <xf numFmtId="0" fontId="7" fillId="0" borderId="0" xfId="2" applyFont="1" applyBorder="1" applyAlignment="1" applyProtection="1">
      <alignment horizontal="center" vertical="center"/>
      <protection hidden="1"/>
    </xf>
    <xf numFmtId="0" fontId="8" fillId="0" borderId="0" xfId="2" applyFont="1" applyAlignment="1" applyProtection="1">
      <alignment vertical="center"/>
      <protection hidden="1"/>
    </xf>
    <xf numFmtId="0" fontId="36" fillId="0" borderId="0" xfId="2" applyFont="1" applyAlignment="1" applyProtection="1">
      <alignment vertical="center"/>
      <protection hidden="1"/>
    </xf>
    <xf numFmtId="170" fontId="25" fillId="4" borderId="1" xfId="2" applyNumberFormat="1" applyFont="1" applyFill="1" applyBorder="1" applyAlignment="1" applyProtection="1">
      <alignment horizontal="center" vertical="center" wrapText="1"/>
      <protection hidden="1"/>
    </xf>
    <xf numFmtId="0" fontId="7" fillId="0" borderId="1" xfId="2" applyFont="1" applyBorder="1" applyAlignment="1" applyProtection="1">
      <alignment horizontal="center" vertical="center" wrapText="1"/>
      <protection hidden="1"/>
    </xf>
    <xf numFmtId="170" fontId="7" fillId="0" borderId="1" xfId="2" applyNumberFormat="1" applyFont="1" applyBorder="1" applyAlignment="1" applyProtection="1">
      <alignment horizontal="center" vertical="center" wrapText="1"/>
      <protection hidden="1"/>
    </xf>
    <xf numFmtId="0" fontId="8" fillId="0" borderId="0" xfId="2" applyFont="1" applyFill="1" applyBorder="1" applyAlignment="1" applyProtection="1">
      <alignment vertical="top" wrapText="1"/>
      <protection hidden="1"/>
    </xf>
    <xf numFmtId="0" fontId="4" fillId="0" borderId="0" xfId="2" applyFont="1" applyBorder="1" applyAlignment="1" applyProtection="1">
      <alignment vertical="center"/>
      <protection hidden="1"/>
    </xf>
    <xf numFmtId="0" fontId="6" fillId="0" borderId="0" xfId="2" applyFont="1" applyAlignment="1" applyProtection="1">
      <alignment horizontal="right" vertical="center"/>
      <protection hidden="1"/>
    </xf>
    <xf numFmtId="169" fontId="37" fillId="0" borderId="0" xfId="2" applyNumberFormat="1" applyFont="1" applyBorder="1" applyAlignment="1" applyProtection="1">
      <alignment vertical="center"/>
      <protection hidden="1"/>
    </xf>
    <xf numFmtId="0" fontId="11" fillId="0" borderId="0" xfId="2" applyFont="1" applyFill="1" applyBorder="1" applyAlignment="1" applyProtection="1">
      <alignment horizontal="center" vertical="top" wrapText="1"/>
      <protection hidden="1"/>
    </xf>
    <xf numFmtId="0" fontId="38" fillId="0" borderId="0" xfId="2" applyFont="1" applyFill="1" applyBorder="1" applyAlignment="1" applyProtection="1">
      <alignment horizontal="left" vertical="top" wrapText="1"/>
      <protection hidden="1"/>
    </xf>
    <xf numFmtId="0" fontId="5" fillId="0" borderId="0" xfId="2" applyFont="1" applyBorder="1" applyProtection="1">
      <protection hidden="1"/>
    </xf>
    <xf numFmtId="0" fontId="18" fillId="6" borderId="1" xfId="2" applyFont="1" applyFill="1" applyBorder="1" applyAlignment="1" applyProtection="1">
      <alignment horizontal="center" vertical="center"/>
      <protection hidden="1"/>
    </xf>
    <xf numFmtId="10" fontId="20" fillId="4" borderId="1" xfId="3" applyNumberFormat="1" applyFont="1" applyFill="1" applyBorder="1" applyAlignment="1" applyProtection="1">
      <alignment horizontal="right" vertical="center"/>
      <protection locked="0"/>
    </xf>
    <xf numFmtId="4" fontId="2" fillId="7" borderId="29" xfId="1" applyNumberFormat="1" applyFont="1" applyFill="1" applyBorder="1" applyAlignment="1">
      <alignment horizontal="center"/>
    </xf>
    <xf numFmtId="4" fontId="2" fillId="7" borderId="12" xfId="1" applyNumberFormat="1" applyFont="1" applyFill="1" applyBorder="1" applyAlignment="1">
      <alignment horizontal="center"/>
    </xf>
    <xf numFmtId="0" fontId="19" fillId="0" borderId="0" xfId="2" applyFont="1" applyBorder="1" applyAlignment="1" applyProtection="1">
      <alignment vertical="center"/>
      <protection hidden="1"/>
    </xf>
    <xf numFmtId="10" fontId="19" fillId="0" borderId="0" xfId="2" applyNumberFormat="1" applyFont="1" applyBorder="1" applyAlignment="1" applyProtection="1">
      <alignment vertical="center"/>
      <protection hidden="1"/>
    </xf>
    <xf numFmtId="0" fontId="19" fillId="0" borderId="0" xfId="2" applyNumberFormat="1" applyFont="1" applyBorder="1" applyAlignment="1" applyProtection="1">
      <alignment vertical="center"/>
      <protection hidden="1"/>
    </xf>
    <xf numFmtId="0" fontId="19" fillId="0" borderId="0" xfId="2" applyFont="1" applyBorder="1" applyAlignment="1" applyProtection="1">
      <alignment horizontal="center" vertical="center"/>
      <protection hidden="1"/>
    </xf>
    <xf numFmtId="0" fontId="1" fillId="0" borderId="0" xfId="2" applyFont="1" applyProtection="1">
      <protection hidden="1"/>
    </xf>
    <xf numFmtId="4" fontId="39" fillId="0" borderId="0" xfId="2" applyNumberFormat="1" applyFont="1" applyProtection="1">
      <protection hidden="1"/>
    </xf>
    <xf numFmtId="14" fontId="31" fillId="8" borderId="0" xfId="2" applyNumberFormat="1" applyFont="1" applyFill="1" applyProtection="1">
      <protection hidden="1"/>
    </xf>
    <xf numFmtId="4" fontId="31" fillId="8" borderId="0" xfId="2" applyNumberFormat="1" applyFont="1" applyFill="1" applyProtection="1">
      <protection hidden="1"/>
    </xf>
    <xf numFmtId="0" fontId="28" fillId="0" borderId="0" xfId="0" applyFont="1"/>
    <xf numFmtId="0" fontId="28" fillId="0" borderId="0" xfId="0" applyFont="1" applyAlignment="1">
      <alignment wrapText="1"/>
    </xf>
    <xf numFmtId="170" fontId="40" fillId="4" borderId="1" xfId="2" applyNumberFormat="1" applyFont="1" applyFill="1" applyBorder="1" applyAlignment="1" applyProtection="1">
      <alignment horizontal="center" vertical="center" wrapText="1"/>
      <protection hidden="1"/>
    </xf>
    <xf numFmtId="9" fontId="5" fillId="0" borderId="0" xfId="3" applyFont="1" applyAlignment="1" applyProtection="1">
      <alignment vertical="center"/>
      <protection hidden="1"/>
    </xf>
    <xf numFmtId="0" fontId="29" fillId="6" borderId="2" xfId="2" applyFont="1" applyFill="1" applyBorder="1" applyAlignment="1" applyProtection="1">
      <alignment horizontal="center" vertical="center" wrapText="1"/>
      <protection locked="0"/>
    </xf>
    <xf numFmtId="0" fontId="23" fillId="0" borderId="3" xfId="2" applyFont="1" applyFill="1" applyBorder="1" applyAlignment="1" applyProtection="1">
      <alignment horizontal="left" vertical="top" wrapText="1"/>
      <protection locked="0"/>
    </xf>
    <xf numFmtId="0" fontId="13" fillId="6" borderId="1" xfId="2" applyFont="1" applyFill="1" applyBorder="1" applyAlignment="1" applyProtection="1">
      <alignment horizontal="center" vertical="center"/>
      <protection hidden="1"/>
    </xf>
    <xf numFmtId="0" fontId="40" fillId="4" borderId="1" xfId="2" applyFont="1" applyFill="1" applyBorder="1" applyAlignment="1" applyProtection="1">
      <alignment horizontal="center" vertical="center" wrapText="1"/>
      <protection hidden="1"/>
    </xf>
    <xf numFmtId="0" fontId="25" fillId="4" borderId="4" xfId="2" applyFont="1" applyFill="1" applyBorder="1" applyAlignment="1" applyProtection="1">
      <alignment horizontal="center" vertical="center" wrapText="1"/>
      <protection hidden="1"/>
    </xf>
    <xf numFmtId="0" fontId="25" fillId="4" borderId="5" xfId="2" applyFont="1" applyFill="1" applyBorder="1" applyAlignment="1" applyProtection="1">
      <alignment horizontal="center" vertical="center" wrapText="1"/>
      <protection hidden="1"/>
    </xf>
    <xf numFmtId="0" fontId="11" fillId="6" borderId="1" xfId="2" applyFont="1" applyFill="1" applyBorder="1" applyAlignment="1" applyProtection="1">
      <alignment horizontal="center" vertical="center" wrapText="1"/>
      <protection hidden="1"/>
    </xf>
    <xf numFmtId="0" fontId="11" fillId="6" borderId="1" xfId="2" applyFont="1" applyFill="1" applyBorder="1" applyAlignment="1" applyProtection="1">
      <alignment horizontal="center" vertical="center"/>
      <protection hidden="1"/>
    </xf>
    <xf numFmtId="0" fontId="18" fillId="6" borderId="4" xfId="2" applyFont="1" applyFill="1" applyBorder="1" applyAlignment="1" applyProtection="1">
      <alignment horizontal="right" vertical="center"/>
      <protection hidden="1"/>
    </xf>
    <xf numFmtId="0" fontId="18" fillId="6" borderId="5" xfId="2" applyFont="1" applyFill="1" applyBorder="1" applyAlignment="1" applyProtection="1">
      <alignment horizontal="right" vertical="center"/>
      <protection hidden="1"/>
    </xf>
    <xf numFmtId="0" fontId="13" fillId="6" borderId="6" xfId="2" applyFont="1" applyFill="1" applyBorder="1" applyAlignment="1" applyProtection="1">
      <alignment horizontal="center" vertical="center"/>
      <protection hidden="1"/>
    </xf>
    <xf numFmtId="0" fontId="33" fillId="0" borderId="4" xfId="2" applyFont="1" applyBorder="1" applyAlignment="1" applyProtection="1">
      <alignment horizontal="right" vertical="center"/>
      <protection hidden="1"/>
    </xf>
    <xf numFmtId="0" fontId="33" fillId="0" borderId="5" xfId="2" applyFont="1" applyBorder="1" applyAlignment="1" applyProtection="1">
      <alignment horizontal="right" vertical="center"/>
      <protection hidden="1"/>
    </xf>
    <xf numFmtId="0" fontId="33" fillId="0" borderId="6" xfId="2" applyFont="1" applyFill="1" applyBorder="1" applyAlignment="1" applyProtection="1">
      <alignment horizontal="right" vertical="center" wrapText="1"/>
      <protection hidden="1"/>
    </xf>
    <xf numFmtId="0" fontId="33" fillId="0" borderId="7" xfId="2" applyFont="1" applyFill="1" applyBorder="1" applyAlignment="1" applyProtection="1">
      <alignment horizontal="right" vertical="center" wrapText="1"/>
      <protection hidden="1"/>
    </xf>
    <xf numFmtId="0" fontId="33" fillId="0" borderId="5" xfId="2" applyFont="1" applyFill="1" applyBorder="1" applyAlignment="1" applyProtection="1">
      <alignment horizontal="right" vertical="center" wrapText="1"/>
      <protection hidden="1"/>
    </xf>
    <xf numFmtId="0" fontId="33" fillId="0" borderId="8" xfId="2" applyFont="1" applyFill="1" applyBorder="1" applyAlignment="1" applyProtection="1">
      <alignment horizontal="right" vertical="center" wrapText="1"/>
      <protection hidden="1"/>
    </xf>
    <xf numFmtId="0" fontId="33" fillId="0" borderId="9" xfId="2" applyFont="1" applyFill="1" applyBorder="1" applyAlignment="1" applyProtection="1">
      <alignment horizontal="right" vertical="center" wrapText="1"/>
      <protection hidden="1"/>
    </xf>
    <xf numFmtId="0" fontId="33" fillId="0" borderId="4" xfId="2" applyFont="1" applyFill="1" applyBorder="1" applyAlignment="1" applyProtection="1">
      <alignment horizontal="right" vertical="center" wrapText="1"/>
      <protection hidden="1"/>
    </xf>
    <xf numFmtId="0" fontId="18" fillId="9" borderId="1" xfId="2" applyFont="1" applyFill="1" applyBorder="1" applyAlignment="1" applyProtection="1">
      <alignment horizontal="right" vertical="center"/>
      <protection hidden="1"/>
    </xf>
    <xf numFmtId="0" fontId="33" fillId="0" borderId="4" xfId="2" applyFont="1" applyBorder="1" applyAlignment="1" applyProtection="1">
      <alignment horizontal="right" vertical="center" wrapText="1"/>
      <protection hidden="1"/>
    </xf>
    <xf numFmtId="0" fontId="33" fillId="0" borderId="5" xfId="2" applyFont="1" applyBorder="1" applyAlignment="1" applyProtection="1">
      <alignment horizontal="right" vertical="center" wrapText="1"/>
      <protection hidden="1"/>
    </xf>
    <xf numFmtId="0" fontId="43" fillId="0" borderId="0" xfId="2" applyFont="1" applyFill="1" applyBorder="1" applyAlignment="1" applyProtection="1">
      <alignment horizontal="center" vertical="center"/>
      <protection hidden="1"/>
    </xf>
    <xf numFmtId="0" fontId="44" fillId="0" borderId="0" xfId="2" applyFont="1" applyAlignment="1" applyProtection="1">
      <alignment horizontal="center" vertical="center" wrapText="1"/>
      <protection hidden="1"/>
    </xf>
    <xf numFmtId="0" fontId="42" fillId="0" borderId="31" xfId="2" applyFont="1" applyBorder="1" applyAlignment="1" applyProtection="1">
      <alignment horizontal="center" vertical="center"/>
      <protection locked="0" hidden="1"/>
    </xf>
    <xf numFmtId="3" fontId="42" fillId="0" borderId="30" xfId="2" applyNumberFormat="1" applyFont="1" applyBorder="1" applyAlignment="1" applyProtection="1">
      <alignment horizontal="center" vertical="center"/>
      <protection locked="0" hidden="1"/>
    </xf>
    <xf numFmtId="0" fontId="42" fillId="0" borderId="30" xfId="2" applyFont="1" applyBorder="1" applyAlignment="1" applyProtection="1">
      <alignment horizontal="center" vertical="center"/>
      <protection locked="0" hidden="1"/>
    </xf>
    <xf numFmtId="0" fontId="41" fillId="0" borderId="30" xfId="2" applyFont="1" applyBorder="1" applyAlignment="1" applyProtection="1">
      <alignment horizontal="center" vertical="center"/>
      <protection locked="0" hidden="1"/>
    </xf>
    <xf numFmtId="0" fontId="41" fillId="0" borderId="0" xfId="2" applyFont="1" applyBorder="1" applyAlignment="1" applyProtection="1">
      <alignment horizontal="center" vertical="center"/>
      <protection locked="0" hidden="1"/>
    </xf>
    <xf numFmtId="0" fontId="42" fillId="0" borderId="0" xfId="2" applyFont="1" applyBorder="1" applyAlignment="1" applyProtection="1">
      <alignment horizontal="center" vertical="center"/>
      <protection locked="0" hidden="1"/>
    </xf>
    <xf numFmtId="0" fontId="13" fillId="6" borderId="0" xfId="2" applyFont="1" applyFill="1" applyBorder="1" applyAlignment="1" applyProtection="1">
      <alignment horizontal="center" vertical="center"/>
      <protection hidden="1"/>
    </xf>
    <xf numFmtId="0" fontId="31" fillId="5" borderId="14" xfId="0" applyFont="1" applyFill="1" applyBorder="1" applyAlignment="1">
      <alignment horizontal="center"/>
    </xf>
    <xf numFmtId="0" fontId="31" fillId="5" borderId="16" xfId="0" applyFont="1" applyFill="1" applyBorder="1" applyAlignment="1">
      <alignment horizontal="center"/>
    </xf>
    <xf numFmtId="165" fontId="0" fillId="0" borderId="0" xfId="1" applyFont="1"/>
  </cellXfs>
  <cellStyles count="4">
    <cellStyle name="Millares" xfId="1" builtinId="3"/>
    <cellStyle name="Normal" xfId="0" builtinId="0"/>
    <cellStyle name="Normal 2" xfId="2"/>
    <cellStyle name="Porcentaje" xfId="3" builtinId="5"/>
  </cellStyles>
  <dxfs count="8">
    <dxf>
      <font>
        <color theme="0"/>
      </font>
      <fill>
        <patternFill>
          <bgColor theme="0"/>
        </patternFill>
      </fill>
    </dxf>
    <dxf>
      <font>
        <color rgb="FFC0C0C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133350</xdr:colOff>
      <xdr:row>3</xdr:row>
      <xdr:rowOff>57150</xdr:rowOff>
    </xdr:to>
    <xdr:pic>
      <xdr:nvPicPr>
        <xdr:cNvPr id="20597"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4775" y="66675"/>
          <a:ext cx="19621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N81"/>
  <sheetViews>
    <sheetView showGridLines="0" showRowColHeaders="0" tabSelected="1" zoomScale="80" zoomScaleNormal="80" workbookViewId="0">
      <selection activeCell="C11" sqref="C11"/>
    </sheetView>
  </sheetViews>
  <sheetFormatPr baseColWidth="10" defaultColWidth="4.42578125" defaultRowHeight="0" customHeight="1" zeroHeight="1" x14ac:dyDescent="0.2"/>
  <cols>
    <col min="1" max="1" width="29" style="64" customWidth="1"/>
    <col min="2" max="2" width="34.28515625" style="64" customWidth="1"/>
    <col min="3" max="3" width="60.28515625" style="112" customWidth="1"/>
    <col min="4" max="4" width="60.42578125" style="64" customWidth="1"/>
    <col min="5" max="5" width="17" style="64" customWidth="1"/>
    <col min="6" max="6" width="15.5703125" style="64" customWidth="1"/>
    <col min="7" max="7" width="9.140625" style="64" hidden="1" customWidth="1"/>
    <col min="8" max="8" width="31" style="64" hidden="1" customWidth="1"/>
    <col min="9" max="9" width="36.7109375" style="64" hidden="1" customWidth="1"/>
    <col min="10" max="10" width="15.85546875" style="64" hidden="1" customWidth="1"/>
    <col min="11" max="12" width="18.5703125" style="64" hidden="1" customWidth="1"/>
    <col min="13" max="13" width="18.42578125" style="64" hidden="1" customWidth="1"/>
    <col min="14" max="14" width="11.42578125" style="64" hidden="1" customWidth="1"/>
    <col min="15" max="254" width="11.42578125" style="64" customWidth="1"/>
    <col min="255" max="255" width="3.28515625" style="64" customWidth="1"/>
    <col min="256" max="16384" width="4.42578125" style="64"/>
  </cols>
  <sheetData>
    <row r="1" spans="1:13" s="60" customFormat="1" ht="16.5" customHeight="1" x14ac:dyDescent="0.2"/>
    <row r="2" spans="1:13" s="60" customFormat="1" ht="17.25" customHeight="1" x14ac:dyDescent="0.2">
      <c r="A2" s="151" t="s">
        <v>88</v>
      </c>
      <c r="B2" s="151"/>
      <c r="C2" s="151"/>
      <c r="D2" s="151"/>
      <c r="E2" s="151"/>
      <c r="F2" s="151"/>
      <c r="G2" s="151"/>
    </row>
    <row r="3" spans="1:13" s="60" customFormat="1" ht="8.25" customHeight="1" x14ac:dyDescent="0.2">
      <c r="A3" s="61"/>
      <c r="B3" s="61"/>
      <c r="C3" s="61"/>
      <c r="D3" s="61"/>
      <c r="E3" s="61"/>
      <c r="F3" s="61"/>
      <c r="G3" s="61"/>
    </row>
    <row r="4" spans="1:13" s="60" customFormat="1" ht="12.75" customHeight="1" x14ac:dyDescent="0.2">
      <c r="A4" s="152" t="s">
        <v>21</v>
      </c>
      <c r="B4" s="152"/>
      <c r="C4" s="152"/>
      <c r="D4" s="152"/>
      <c r="E4" s="152"/>
      <c r="F4" s="152"/>
      <c r="G4" s="152"/>
    </row>
    <row r="5" spans="1:13" s="60" customFormat="1" ht="16.5" customHeight="1" x14ac:dyDescent="0.2">
      <c r="A5" s="62"/>
      <c r="B5" s="63"/>
      <c r="C5" s="63"/>
      <c r="D5" s="62"/>
      <c r="E5" s="64"/>
      <c r="F5" s="64"/>
      <c r="G5" s="63"/>
    </row>
    <row r="6" spans="1:13" s="60" customFormat="1" ht="27" hidden="1" customHeight="1" thickBot="1" x14ac:dyDescent="0.25">
      <c r="A6" s="65" t="s">
        <v>42</v>
      </c>
      <c r="B6" s="153"/>
      <c r="C6" s="153"/>
      <c r="D6" s="65" t="s">
        <v>43</v>
      </c>
      <c r="E6" s="153"/>
      <c r="F6" s="153"/>
      <c r="G6" s="63"/>
    </row>
    <row r="7" spans="1:13" s="60" customFormat="1" ht="18" hidden="1" customHeight="1" thickBot="1" x14ac:dyDescent="0.35">
      <c r="A7" s="66" t="s">
        <v>44</v>
      </c>
      <c r="B7" s="154"/>
      <c r="C7" s="154"/>
      <c r="D7" s="67" t="s">
        <v>45</v>
      </c>
      <c r="E7" s="155"/>
      <c r="F7" s="155"/>
      <c r="G7" s="68"/>
    </row>
    <row r="8" spans="1:13" s="60" customFormat="1" ht="20.25" hidden="1" customHeight="1" thickBot="1" x14ac:dyDescent="0.35">
      <c r="A8" s="66" t="s">
        <v>46</v>
      </c>
      <c r="B8" s="156"/>
      <c r="C8" s="156"/>
      <c r="D8" s="67" t="s">
        <v>47</v>
      </c>
      <c r="E8" s="155"/>
      <c r="F8" s="155"/>
      <c r="G8" s="69"/>
    </row>
    <row r="9" spans="1:13" s="60" customFormat="1" ht="24" hidden="1" customHeight="1" x14ac:dyDescent="0.3">
      <c r="A9" s="66"/>
      <c r="B9" s="157"/>
      <c r="C9" s="157"/>
      <c r="D9" s="70"/>
      <c r="E9" s="158"/>
      <c r="F9" s="158"/>
      <c r="G9" s="69"/>
    </row>
    <row r="10" spans="1:13" s="60" customFormat="1" ht="24" customHeight="1" thickBot="1" x14ac:dyDescent="0.35">
      <c r="A10" s="71"/>
      <c r="B10" s="72"/>
      <c r="C10" s="72"/>
      <c r="D10" s="73"/>
      <c r="E10" s="74"/>
      <c r="F10" s="74"/>
      <c r="G10" s="75"/>
      <c r="J10" s="60" t="s">
        <v>63</v>
      </c>
      <c r="K10" s="60" t="s">
        <v>64</v>
      </c>
    </row>
    <row r="11" spans="1:13" s="60" customFormat="1" ht="39" customHeight="1" thickTop="1" thickBot="1" x14ac:dyDescent="0.25">
      <c r="A11" s="71"/>
      <c r="B11" s="76" t="s">
        <v>55</v>
      </c>
      <c r="C11" s="129"/>
      <c r="D11" s="78" t="s">
        <v>83</v>
      </c>
      <c r="E11" s="74"/>
      <c r="F11" s="74"/>
      <c r="G11" s="75"/>
      <c r="I11" s="126" t="s">
        <v>93</v>
      </c>
      <c r="J11" s="128">
        <v>0.24</v>
      </c>
      <c r="K11" s="60">
        <v>6</v>
      </c>
      <c r="L11" s="60">
        <v>6</v>
      </c>
      <c r="M11" s="60">
        <v>2</v>
      </c>
    </row>
    <row r="12" spans="1:13" s="60" customFormat="1" ht="24" customHeight="1" thickTop="1" thickBot="1" x14ac:dyDescent="0.25">
      <c r="A12" s="71"/>
      <c r="B12" s="77" t="s">
        <v>56</v>
      </c>
      <c r="C12" s="113" t="s">
        <v>59</v>
      </c>
      <c r="D12" s="78"/>
      <c r="E12" s="74"/>
      <c r="F12" s="74"/>
      <c r="G12" s="75"/>
      <c r="H12" s="60" t="s">
        <v>61</v>
      </c>
      <c r="I12" s="126" t="s">
        <v>92</v>
      </c>
      <c r="J12" s="128">
        <v>0.24</v>
      </c>
      <c r="K12" s="60">
        <v>6</v>
      </c>
      <c r="L12" s="60">
        <v>18</v>
      </c>
      <c r="M12" s="60">
        <v>3</v>
      </c>
    </row>
    <row r="13" spans="1:13" s="60" customFormat="1" ht="16.5" customHeight="1" thickTop="1" x14ac:dyDescent="0.3">
      <c r="A13" s="71"/>
      <c r="B13" s="72"/>
      <c r="C13" s="72"/>
      <c r="D13" s="73"/>
      <c r="E13" s="74"/>
      <c r="F13" s="74"/>
      <c r="G13" s="75"/>
      <c r="H13" s="60" t="s">
        <v>62</v>
      </c>
      <c r="I13" s="125" t="s">
        <v>82</v>
      </c>
      <c r="J13" s="128">
        <v>0.24</v>
      </c>
      <c r="K13" s="60">
        <v>6</v>
      </c>
      <c r="M13" s="60">
        <v>4</v>
      </c>
    </row>
    <row r="14" spans="1:13" s="60" customFormat="1" ht="24" customHeight="1" thickBot="1" x14ac:dyDescent="0.25">
      <c r="B14" s="159" t="s">
        <v>11</v>
      </c>
      <c r="C14" s="159"/>
      <c r="D14" s="159"/>
      <c r="E14" s="79"/>
      <c r="F14" s="79"/>
      <c r="M14" s="60">
        <v>5</v>
      </c>
    </row>
    <row r="15" spans="1:13" s="60" customFormat="1" ht="39" customHeight="1" thickTop="1" thickBot="1" x14ac:dyDescent="0.25">
      <c r="B15" s="149" t="s">
        <v>90</v>
      </c>
      <c r="C15" s="150"/>
      <c r="D15" s="22"/>
      <c r="E15" s="78" t="s">
        <v>13</v>
      </c>
      <c r="F15" s="79"/>
      <c r="M15" s="60">
        <v>6</v>
      </c>
    </row>
    <row r="16" spans="1:13" s="83" customFormat="1" ht="26.25" customHeight="1" thickTop="1" thickBot="1" x14ac:dyDescent="0.25">
      <c r="A16" s="81"/>
      <c r="B16" s="80"/>
      <c r="C16" s="77" t="s">
        <v>84</v>
      </c>
      <c r="D16" s="21" t="str">
        <f>+IF(D15="","",Tasa)</f>
        <v/>
      </c>
      <c r="E16" s="82"/>
      <c r="F16" s="75"/>
    </row>
    <row r="17" spans="1:13" s="83" customFormat="1" ht="23.25" hidden="1" customHeight="1" thickTop="1" thickBot="1" x14ac:dyDescent="0.25">
      <c r="A17" s="81"/>
      <c r="B17" s="80"/>
      <c r="C17" s="77" t="s">
        <v>85</v>
      </c>
      <c r="D17" s="114"/>
      <c r="E17" s="84" t="str">
        <f>+IF(C12="Créditos para Participantes del IESA","*Campo Requerido","*Campo Opcional")</f>
        <v>*Campo Opcional</v>
      </c>
      <c r="F17" s="75"/>
      <c r="H17" s="60"/>
      <c r="I17" s="78" t="s">
        <v>63</v>
      </c>
      <c r="J17" s="78" t="s">
        <v>64</v>
      </c>
      <c r="K17" s="78" t="s">
        <v>65</v>
      </c>
      <c r="L17" s="78" t="s">
        <v>66</v>
      </c>
      <c r="M17" s="78" t="s">
        <v>67</v>
      </c>
    </row>
    <row r="18" spans="1:13" s="60" customFormat="1" ht="23.25" customHeight="1" thickTop="1" thickBot="1" x14ac:dyDescent="0.25">
      <c r="A18" s="85"/>
      <c r="B18" s="80"/>
      <c r="C18" s="77" t="s">
        <v>27</v>
      </c>
      <c r="D18" s="6" t="str">
        <f>+IF(D15="","",IF(OR(D19="",D19=0),VLOOKUP($C$11,$I$10:$K$13,3,0),D19))</f>
        <v/>
      </c>
      <c r="E18" s="86"/>
      <c r="H18" s="117"/>
      <c r="I18" s="118"/>
      <c r="J18" s="119"/>
      <c r="K18" s="93"/>
      <c r="L18" s="120"/>
      <c r="M18" s="118"/>
    </row>
    <row r="19" spans="1:13" s="60" customFormat="1" ht="21" customHeight="1" thickTop="1" thickBot="1" x14ac:dyDescent="0.25">
      <c r="A19" s="87"/>
      <c r="B19" s="80"/>
      <c r="C19" s="77" t="s">
        <v>68</v>
      </c>
      <c r="D19" s="88"/>
      <c r="E19" s="84" t="s">
        <v>86</v>
      </c>
      <c r="H19" s="117"/>
      <c r="I19" s="118"/>
      <c r="J19" s="119"/>
      <c r="K19" s="93"/>
      <c r="L19" s="120"/>
      <c r="M19" s="118"/>
    </row>
    <row r="20" spans="1:13" ht="24" customHeight="1" thickTop="1" thickBot="1" x14ac:dyDescent="0.25">
      <c r="A20" s="89"/>
      <c r="B20" s="139" t="s">
        <v>69</v>
      </c>
      <c r="C20" s="139"/>
      <c r="D20" s="139"/>
      <c r="E20" s="89"/>
      <c r="F20" s="89"/>
      <c r="H20" s="117"/>
      <c r="I20" s="118"/>
      <c r="J20" s="119"/>
      <c r="K20" s="93"/>
      <c r="L20" s="120"/>
      <c r="M20" s="118"/>
    </row>
    <row r="21" spans="1:13" ht="24" customHeight="1" thickTop="1" thickBot="1" x14ac:dyDescent="0.25">
      <c r="A21" s="89"/>
      <c r="B21" s="140" t="s">
        <v>70</v>
      </c>
      <c r="C21" s="141"/>
      <c r="D21" s="88"/>
      <c r="E21" s="84" t="s">
        <v>13</v>
      </c>
      <c r="F21" s="89"/>
      <c r="H21" s="117"/>
      <c r="I21" s="118"/>
      <c r="J21" s="119"/>
      <c r="K21" s="93"/>
      <c r="L21" s="120"/>
      <c r="M21" s="118"/>
    </row>
    <row r="22" spans="1:13" s="60" customFormat="1" ht="24" customHeight="1" thickTop="1" thickBot="1" x14ac:dyDescent="0.25">
      <c r="B22" s="142" t="s">
        <v>71</v>
      </c>
      <c r="C22" s="142"/>
      <c r="D22" s="5"/>
      <c r="E22" s="84" t="s">
        <v>13</v>
      </c>
      <c r="F22" s="90"/>
      <c r="H22" s="117"/>
      <c r="I22" s="118"/>
      <c r="J22" s="119"/>
      <c r="K22" s="93"/>
      <c r="L22" s="120"/>
      <c r="M22" s="118"/>
    </row>
    <row r="23" spans="1:13" s="60" customFormat="1" ht="25.5" customHeight="1" thickTop="1" thickBot="1" x14ac:dyDescent="0.25">
      <c r="B23" s="143" t="s">
        <v>72</v>
      </c>
      <c r="C23" s="144"/>
      <c r="D23" s="7"/>
      <c r="E23" s="84" t="s">
        <v>13</v>
      </c>
      <c r="F23" s="90"/>
      <c r="G23" s="78"/>
      <c r="H23" s="117"/>
      <c r="I23" s="118"/>
      <c r="J23" s="119"/>
      <c r="K23" s="93"/>
      <c r="L23" s="120"/>
      <c r="M23" s="118"/>
    </row>
    <row r="24" spans="1:13" s="60" customFormat="1" ht="36.75" customHeight="1" thickTop="1" thickBot="1" x14ac:dyDescent="0.25">
      <c r="A24" s="64"/>
      <c r="B24" s="142" t="s">
        <v>73</v>
      </c>
      <c r="C24" s="142"/>
      <c r="D24" s="7"/>
      <c r="E24" s="84" t="s">
        <v>13</v>
      </c>
      <c r="F24" s="90"/>
      <c r="G24" s="78"/>
      <c r="H24" s="117"/>
      <c r="I24" s="117"/>
      <c r="J24" s="117"/>
      <c r="K24" s="85"/>
      <c r="L24" s="85"/>
      <c r="M24" s="85"/>
    </row>
    <row r="25" spans="1:13" ht="20.25" customHeight="1" thickTop="1" thickBot="1" x14ac:dyDescent="0.25">
      <c r="A25" s="91"/>
      <c r="B25" s="145" t="s">
        <v>74</v>
      </c>
      <c r="C25" s="146"/>
      <c r="D25" s="92"/>
      <c r="E25" s="84" t="s">
        <v>13</v>
      </c>
      <c r="F25" s="90"/>
      <c r="H25" s="117"/>
      <c r="I25" s="93"/>
      <c r="J25" s="93"/>
    </row>
    <row r="26" spans="1:13" ht="20.25" customHeight="1" thickTop="1" thickBot="1" x14ac:dyDescent="0.25">
      <c r="A26" s="91"/>
      <c r="B26" s="147" t="s">
        <v>75</v>
      </c>
      <c r="C26" s="144"/>
      <c r="D26" s="94"/>
      <c r="E26" s="84" t="s">
        <v>13</v>
      </c>
      <c r="F26" s="90"/>
      <c r="H26" s="117"/>
      <c r="I26" s="93"/>
      <c r="J26" s="93"/>
    </row>
    <row r="27" spans="1:13" ht="20.25" hidden="1" customHeight="1" thickTop="1" thickBot="1" x14ac:dyDescent="0.25">
      <c r="A27" s="91"/>
      <c r="B27" s="148" t="s">
        <v>76</v>
      </c>
      <c r="C27" s="148"/>
      <c r="D27" s="95" t="s">
        <v>89</v>
      </c>
      <c r="E27" s="78"/>
      <c r="F27" s="90"/>
      <c r="H27" s="78" t="s">
        <v>60</v>
      </c>
      <c r="I27" s="93">
        <v>5000</v>
      </c>
      <c r="J27" s="93">
        <v>500000</v>
      </c>
      <c r="K27" s="78" t="s">
        <v>77</v>
      </c>
    </row>
    <row r="28" spans="1:13" ht="20.25" hidden="1" thickTop="1" thickBot="1" x14ac:dyDescent="0.25">
      <c r="A28" s="96"/>
      <c r="B28" s="148" t="s">
        <v>2</v>
      </c>
      <c r="C28" s="148"/>
      <c r="D28" s="8" t="s">
        <v>89</v>
      </c>
      <c r="E28" s="97"/>
      <c r="F28" s="98"/>
      <c r="H28" s="78" t="s">
        <v>20</v>
      </c>
      <c r="I28" s="93">
        <v>20000</v>
      </c>
      <c r="J28" s="93">
        <v>1000000</v>
      </c>
      <c r="K28" s="99">
        <v>99999999999.990005</v>
      </c>
    </row>
    <row r="29" spans="1:13" s="101" customFormat="1" ht="21.75" hidden="1" thickTop="1" thickBot="1" x14ac:dyDescent="0.25">
      <c r="A29" s="100"/>
      <c r="B29" s="148" t="s">
        <v>78</v>
      </c>
      <c r="C29" s="148"/>
      <c r="D29" s="8" t="s">
        <v>89</v>
      </c>
      <c r="G29" s="102"/>
      <c r="H29" s="89"/>
      <c r="I29" s="64"/>
      <c r="J29" s="78" t="s">
        <v>79</v>
      </c>
      <c r="K29" s="99">
        <v>99999999999.990005</v>
      </c>
      <c r="L29" s="60"/>
      <c r="M29" s="60"/>
    </row>
    <row r="30" spans="1:13" s="101" customFormat="1" ht="21.75" thickTop="1" thickBot="1" x14ac:dyDescent="0.25">
      <c r="A30" s="100"/>
      <c r="B30" s="137" t="s">
        <v>78</v>
      </c>
      <c r="C30" s="138"/>
      <c r="D30" s="8" t="str">
        <f>+IF(OR(D15="",D15=0),"",Factor!B36)</f>
        <v/>
      </c>
      <c r="G30" s="102"/>
      <c r="H30" s="78" t="s">
        <v>61</v>
      </c>
      <c r="I30" s="64"/>
      <c r="J30" s="99"/>
      <c r="K30" s="99"/>
      <c r="L30" s="60"/>
      <c r="M30" s="60"/>
    </row>
    <row r="31" spans="1:13" s="101" customFormat="1" ht="21.75" thickTop="1" thickBot="1" x14ac:dyDescent="0.25">
      <c r="A31" s="100"/>
      <c r="B31" s="137" t="s">
        <v>2</v>
      </c>
      <c r="C31" s="138"/>
      <c r="D31" s="8" t="str">
        <f>+IF(OR(D15="",D15=0),"",Factor!B45)</f>
        <v/>
      </c>
      <c r="G31" s="102"/>
      <c r="H31" s="78" t="s">
        <v>62</v>
      </c>
      <c r="I31" s="60"/>
      <c r="J31" s="99"/>
      <c r="K31" s="99"/>
      <c r="L31" s="60"/>
      <c r="M31" s="60"/>
    </row>
    <row r="32" spans="1:13" s="101" customFormat="1" ht="19.5" thickTop="1" thickBot="1" x14ac:dyDescent="0.25">
      <c r="A32" s="60"/>
      <c r="B32" s="131" t="s">
        <v>80</v>
      </c>
      <c r="C32" s="131"/>
      <c r="D32" s="131"/>
      <c r="E32" s="78"/>
      <c r="F32" s="78"/>
      <c r="G32" s="78"/>
      <c r="H32" s="78"/>
      <c r="I32" s="93"/>
      <c r="J32" s="93"/>
    </row>
    <row r="33" spans="1:10" s="60" customFormat="1" ht="39.75" customHeight="1" thickTop="1" thickBot="1" x14ac:dyDescent="0.25">
      <c r="A33" s="96"/>
      <c r="B33" s="132" t="str">
        <f>+IF(OR(D15="",D22=""),"",Factor!C49)</f>
        <v/>
      </c>
      <c r="C33" s="132"/>
      <c r="D33" s="127" t="str">
        <f>+IF(OR(B33="Inicial menor a la requerida",B33="Capacidad de pago insuficiente",B33="El ingreso mínimo para optar a este producto es &gt;= Bs. 7.000",B33="El ingreso mínimo para optar a este producto es &gt;= Bs. 5.000",B33=""),"",IF(Factor!C48&gt;=0,Factor!C48,""))</f>
        <v/>
      </c>
      <c r="E33" s="84"/>
      <c r="F33" s="78"/>
      <c r="G33" s="78"/>
      <c r="H33" s="78"/>
      <c r="I33" s="93"/>
      <c r="J33" s="93"/>
    </row>
    <row r="34" spans="1:10" s="60" customFormat="1" ht="19.5" thickTop="1" thickBot="1" x14ac:dyDescent="0.25">
      <c r="A34" s="96"/>
      <c r="B34" s="131" t="s">
        <v>81</v>
      </c>
      <c r="C34" s="131"/>
      <c r="D34" s="131"/>
      <c r="E34" s="78"/>
      <c r="F34" s="78"/>
      <c r="G34" s="78"/>
      <c r="H34" s="78"/>
      <c r="I34" s="78"/>
    </row>
    <row r="35" spans="1:10" s="60" customFormat="1" ht="21.75" thickTop="1" thickBot="1" x14ac:dyDescent="0.25">
      <c r="A35" s="96"/>
      <c r="B35" s="132" t="str">
        <f>+IF(OR(B33="Inicial menor a la requerida",B33="Capacidad de pago insuficiente",B33="El ingreso mínimo para optar a este producto es &gt;= Bs. 7.000",B33="El ingreso mínimo para optar a este producto es &gt;= Bs. 5.000",B33=""),"",IF(C12="Créditos para Participantes del IESA","Cuota estimada mensual a tasa de interes actual","Cuota mensual a tasa de interes actual"))</f>
        <v/>
      </c>
      <c r="C35" s="132"/>
      <c r="D35" s="127" t="str">
        <f>+IF(OR(B33="Capacidad de pago insuficiente",B33="El ingreso mínimo para optar a este producto es &gt;= Bs. 7.000",B33="El ingreso mínimo para optar a este producto es &gt;= Bs. 5.000",B33=""),"",Factor!B48)</f>
        <v/>
      </c>
      <c r="E35" s="84"/>
      <c r="F35" s="78"/>
      <c r="G35" s="78"/>
      <c r="H35" s="78"/>
      <c r="I35" s="78"/>
    </row>
    <row r="36" spans="1:10" s="60" customFormat="1" ht="21.75" thickTop="1" thickBot="1" x14ac:dyDescent="0.25">
      <c r="A36" s="96"/>
      <c r="B36" s="104"/>
      <c r="C36" s="104"/>
      <c r="D36" s="105"/>
      <c r="E36" s="78"/>
      <c r="F36" s="78"/>
      <c r="G36" s="78"/>
      <c r="H36" s="78"/>
      <c r="I36" s="78"/>
    </row>
    <row r="37" spans="1:10" s="60" customFormat="1" ht="21.75" hidden="1" thickTop="1" thickBot="1" x14ac:dyDescent="0.25">
      <c r="A37" s="96"/>
      <c r="B37" s="133" t="str">
        <f>+IF(OR(D17=0,D17="",D17=D16,D37=""),"",IF(C12="Créditos para Participantes del IESA","",IF(OR(B33="Inicial menor a la requerida",B33="Capacidad de pago insuficiente",B33="El ingreso mínimo para optar a este producto es &gt;= Bs. 7.000",B33="El ingreso mínimo para optar a este producto es &gt;= Bs. 5.000",B33=""),"","Cuota mensual a tasa de interes promocional")))</f>
        <v/>
      </c>
      <c r="C37" s="134"/>
      <c r="D37" s="103" t="str">
        <f>IF(OR(D33="",D17=0,D17="",D17=D16),"",Factor!D48)</f>
        <v/>
      </c>
      <c r="E37" s="78"/>
      <c r="F37" s="78"/>
      <c r="G37" s="78"/>
      <c r="I37" s="78"/>
    </row>
    <row r="38" spans="1:10" s="60" customFormat="1" ht="24" customHeight="1" thickTop="1" thickBot="1" x14ac:dyDescent="0.25">
      <c r="A38" s="106"/>
      <c r="B38" s="107"/>
      <c r="C38" s="108"/>
      <c r="D38" s="109">
        <f ca="1">TODAY()</f>
        <v>43376</v>
      </c>
      <c r="E38" s="78"/>
      <c r="F38" s="78"/>
      <c r="G38" s="78"/>
      <c r="H38" s="78"/>
      <c r="I38" s="78"/>
    </row>
    <row r="39" spans="1:10" s="60" customFormat="1" ht="37.5" customHeight="1" thickTop="1" thickBot="1" x14ac:dyDescent="0.25">
      <c r="A39" s="106"/>
      <c r="B39" s="135" t="s">
        <v>26</v>
      </c>
      <c r="C39" s="136"/>
      <c r="D39" s="136"/>
      <c r="E39" s="78"/>
      <c r="F39" s="78"/>
      <c r="G39" s="78"/>
      <c r="H39" s="78"/>
      <c r="I39" s="78"/>
    </row>
    <row r="40" spans="1:10" s="60" customFormat="1" ht="18.75" thickTop="1" x14ac:dyDescent="0.2">
      <c r="A40" s="106"/>
      <c r="B40" s="59"/>
      <c r="C40" s="110"/>
      <c r="D40" s="110"/>
      <c r="E40" s="106"/>
      <c r="F40" s="106"/>
    </row>
    <row r="41" spans="1:10" s="60" customFormat="1" ht="18" hidden="1" x14ac:dyDescent="0.2">
      <c r="B41" s="111" t="s">
        <v>48</v>
      </c>
      <c r="C41" s="110"/>
      <c r="D41" s="110"/>
      <c r="E41" s="106"/>
      <c r="F41" s="106"/>
    </row>
    <row r="42" spans="1:10" s="60" customFormat="1" ht="18" hidden="1" x14ac:dyDescent="0.2">
      <c r="B42" s="130"/>
      <c r="C42" s="130"/>
      <c r="D42" s="130"/>
      <c r="E42" s="106"/>
      <c r="F42" s="106"/>
    </row>
    <row r="43" spans="1:10" s="60" customFormat="1" ht="18" hidden="1" x14ac:dyDescent="0.2">
      <c r="B43" s="130"/>
      <c r="C43" s="130"/>
      <c r="D43" s="130"/>
      <c r="E43" s="106"/>
      <c r="F43" s="106"/>
    </row>
    <row r="44" spans="1:10" s="60" customFormat="1" ht="18" hidden="1" x14ac:dyDescent="0.2">
      <c r="B44" s="130"/>
      <c r="C44" s="130"/>
      <c r="D44" s="130"/>
      <c r="E44" s="106"/>
      <c r="F44" s="106"/>
    </row>
    <row r="45" spans="1:10" s="60" customFormat="1" ht="18" hidden="1" x14ac:dyDescent="0.2">
      <c r="B45" s="130"/>
      <c r="C45" s="130"/>
      <c r="D45" s="130"/>
      <c r="E45" s="106"/>
      <c r="F45" s="106"/>
    </row>
    <row r="46" spans="1:10" s="60" customFormat="1" ht="18" hidden="1" x14ac:dyDescent="0.2">
      <c r="B46" s="130"/>
      <c r="C46" s="130"/>
      <c r="D46" s="130"/>
      <c r="E46" s="106"/>
      <c r="F46" s="106"/>
    </row>
    <row r="47" spans="1:10" s="60" customFormat="1" ht="18" hidden="1" x14ac:dyDescent="0.2">
      <c r="B47" s="130"/>
      <c r="C47" s="130"/>
      <c r="D47" s="130"/>
      <c r="E47" s="106"/>
      <c r="F47" s="106"/>
    </row>
    <row r="48" spans="1:10" s="60" customFormat="1" ht="18" hidden="1" x14ac:dyDescent="0.2">
      <c r="B48" s="130"/>
      <c r="C48" s="130"/>
      <c r="D48" s="130"/>
      <c r="E48" s="106"/>
      <c r="F48" s="106"/>
    </row>
    <row r="49" spans="2:6" s="60" customFormat="1" ht="18" hidden="1" x14ac:dyDescent="0.2">
      <c r="B49" s="130"/>
      <c r="C49" s="130"/>
      <c r="D49" s="130"/>
      <c r="E49" s="106"/>
      <c r="F49" s="106"/>
    </row>
    <row r="50" spans="2:6" s="60" customFormat="1" ht="18" hidden="1" x14ac:dyDescent="0.2">
      <c r="B50" s="130"/>
      <c r="C50" s="130"/>
      <c r="D50" s="130"/>
      <c r="E50" s="106"/>
      <c r="F50" s="106"/>
    </row>
    <row r="51" spans="2:6" s="60" customFormat="1" ht="18" hidden="1" x14ac:dyDescent="0.2">
      <c r="B51" s="130"/>
      <c r="C51" s="130"/>
      <c r="D51" s="130"/>
      <c r="E51" s="106"/>
      <c r="F51" s="106"/>
    </row>
    <row r="52" spans="2:6" s="60" customFormat="1" ht="18" hidden="1" x14ac:dyDescent="0.2">
      <c r="B52" s="130"/>
      <c r="C52" s="130"/>
      <c r="D52" s="130"/>
      <c r="E52" s="106"/>
      <c r="F52" s="106"/>
    </row>
    <row r="53" spans="2:6" s="60" customFormat="1" ht="18" hidden="1" x14ac:dyDescent="0.2">
      <c r="B53" s="130"/>
      <c r="C53" s="130"/>
      <c r="D53" s="130"/>
      <c r="E53" s="106"/>
      <c r="F53" s="106"/>
    </row>
    <row r="54" spans="2:6" s="60" customFormat="1" ht="18" hidden="1" x14ac:dyDescent="0.2">
      <c r="B54" s="130"/>
      <c r="C54" s="130"/>
      <c r="D54" s="130"/>
      <c r="E54" s="106"/>
      <c r="F54" s="106"/>
    </row>
    <row r="55" spans="2:6" s="60" customFormat="1" ht="18" hidden="1" x14ac:dyDescent="0.2">
      <c r="B55" s="130"/>
      <c r="C55" s="130"/>
      <c r="D55" s="130"/>
      <c r="E55" s="106"/>
      <c r="F55" s="106"/>
    </row>
    <row r="56" spans="2:6" s="60" customFormat="1" ht="18" hidden="1" x14ac:dyDescent="0.2">
      <c r="B56" s="130"/>
      <c r="C56" s="130"/>
      <c r="D56" s="130"/>
      <c r="E56" s="106"/>
      <c r="F56" s="106"/>
    </row>
    <row r="57" spans="2:6" s="60" customFormat="1" ht="18" hidden="1" x14ac:dyDescent="0.2">
      <c r="B57" s="130"/>
      <c r="C57" s="130"/>
      <c r="D57" s="130"/>
      <c r="E57" s="106"/>
      <c r="F57" s="106"/>
    </row>
    <row r="58" spans="2:6" s="60" customFormat="1" ht="18" hidden="1" x14ac:dyDescent="0.2">
      <c r="B58" s="130"/>
      <c r="C58" s="130"/>
      <c r="D58" s="130"/>
      <c r="E58" s="106"/>
      <c r="F58" s="106"/>
    </row>
    <row r="59" spans="2:6" s="60" customFormat="1" ht="18" hidden="1" x14ac:dyDescent="0.2">
      <c r="B59" s="130"/>
      <c r="C59" s="130"/>
      <c r="D59" s="130"/>
      <c r="E59" s="106"/>
      <c r="F59" s="106"/>
    </row>
    <row r="60" spans="2:6" s="60" customFormat="1" ht="18" hidden="1" x14ac:dyDescent="0.2">
      <c r="B60" s="130"/>
      <c r="C60" s="130"/>
      <c r="D60" s="130"/>
      <c r="E60" s="106"/>
      <c r="F60" s="106"/>
    </row>
    <row r="61" spans="2:6" s="60" customFormat="1" ht="18" hidden="1" x14ac:dyDescent="0.2">
      <c r="B61" s="130"/>
      <c r="C61" s="130"/>
      <c r="D61" s="130"/>
      <c r="E61" s="106"/>
      <c r="F61" s="106"/>
    </row>
    <row r="62" spans="2:6" s="60" customFormat="1" ht="18" hidden="1" x14ac:dyDescent="0.2">
      <c r="B62" s="130"/>
      <c r="C62" s="130"/>
      <c r="D62" s="130"/>
      <c r="E62" s="106"/>
      <c r="F62" s="106"/>
    </row>
    <row r="63" spans="2:6" s="60" customFormat="1" ht="18" hidden="1" x14ac:dyDescent="0.2">
      <c r="B63" s="130"/>
      <c r="C63" s="130"/>
      <c r="D63" s="130"/>
      <c r="E63" s="106"/>
      <c r="F63" s="106"/>
    </row>
    <row r="64" spans="2:6" s="60" customFormat="1" ht="18" hidden="1" x14ac:dyDescent="0.2">
      <c r="B64" s="130"/>
      <c r="C64" s="130"/>
      <c r="D64" s="130"/>
      <c r="E64" s="106"/>
      <c r="F64" s="106"/>
    </row>
    <row r="65" spans="2:6" s="60" customFormat="1" ht="18" hidden="1" x14ac:dyDescent="0.2">
      <c r="B65" s="130"/>
      <c r="C65" s="130"/>
      <c r="D65" s="130"/>
      <c r="E65" s="106"/>
      <c r="F65" s="106"/>
    </row>
    <row r="66" spans="2:6" s="60" customFormat="1" ht="18" hidden="1" x14ac:dyDescent="0.2">
      <c r="B66" s="130"/>
      <c r="C66" s="130"/>
      <c r="D66" s="130"/>
      <c r="E66" s="106"/>
      <c r="F66" s="106"/>
    </row>
    <row r="67" spans="2:6" s="60" customFormat="1" ht="18" hidden="1" x14ac:dyDescent="0.2">
      <c r="B67" s="130"/>
      <c r="C67" s="130"/>
      <c r="D67" s="130"/>
      <c r="E67" s="106"/>
      <c r="F67" s="106"/>
    </row>
    <row r="68" spans="2:6" s="60" customFormat="1" ht="18" hidden="1" x14ac:dyDescent="0.2">
      <c r="B68" s="130"/>
      <c r="C68" s="130"/>
      <c r="D68" s="130"/>
      <c r="E68" s="106"/>
      <c r="F68" s="106"/>
    </row>
    <row r="69" spans="2:6" s="60" customFormat="1" ht="18" hidden="1" x14ac:dyDescent="0.2">
      <c r="B69" s="130"/>
      <c r="C69" s="130"/>
      <c r="D69" s="130"/>
      <c r="E69" s="106"/>
      <c r="F69" s="106"/>
    </row>
    <row r="70" spans="2:6" s="60" customFormat="1" ht="18" hidden="1" x14ac:dyDescent="0.2">
      <c r="B70" s="130"/>
      <c r="C70" s="130"/>
      <c r="D70" s="130"/>
      <c r="E70" s="106"/>
      <c r="F70" s="106"/>
    </row>
    <row r="71" spans="2:6" s="60" customFormat="1" ht="18" hidden="1" x14ac:dyDescent="0.2">
      <c r="B71" s="130"/>
      <c r="C71" s="130"/>
      <c r="D71" s="130"/>
      <c r="E71" s="106"/>
      <c r="F71" s="106"/>
    </row>
    <row r="72" spans="2:6" s="60" customFormat="1" ht="18" hidden="1" x14ac:dyDescent="0.2">
      <c r="B72" s="130"/>
      <c r="C72" s="130"/>
      <c r="D72" s="130"/>
      <c r="E72" s="106"/>
      <c r="F72" s="106"/>
    </row>
    <row r="73" spans="2:6" s="60" customFormat="1" ht="18" hidden="1" x14ac:dyDescent="0.2">
      <c r="B73" s="130"/>
      <c r="C73" s="130"/>
      <c r="D73" s="130"/>
      <c r="E73" s="106"/>
      <c r="F73" s="106"/>
    </row>
    <row r="74" spans="2:6" s="60" customFormat="1" ht="18" hidden="1" x14ac:dyDescent="0.2">
      <c r="B74" s="130"/>
      <c r="C74" s="130"/>
      <c r="D74" s="130"/>
      <c r="E74" s="106"/>
      <c r="F74" s="106"/>
    </row>
    <row r="75" spans="2:6" s="60" customFormat="1" ht="18" hidden="1" x14ac:dyDescent="0.2">
      <c r="B75" s="130"/>
      <c r="C75" s="130"/>
      <c r="D75" s="130"/>
      <c r="E75" s="106"/>
      <c r="F75" s="106"/>
    </row>
    <row r="76" spans="2:6" s="60" customFormat="1" ht="18" hidden="1" x14ac:dyDescent="0.2">
      <c r="B76" s="130"/>
      <c r="C76" s="130"/>
      <c r="D76" s="130"/>
      <c r="E76" s="106"/>
      <c r="F76" s="106"/>
    </row>
    <row r="77" spans="2:6" s="60" customFormat="1" ht="18" hidden="1" x14ac:dyDescent="0.2">
      <c r="B77" s="130"/>
      <c r="C77" s="130"/>
      <c r="D77" s="130"/>
      <c r="E77" s="106"/>
      <c r="F77" s="106"/>
    </row>
    <row r="78" spans="2:6" s="60" customFormat="1" ht="18" hidden="1" x14ac:dyDescent="0.2">
      <c r="B78" s="130"/>
      <c r="C78" s="130"/>
      <c r="D78" s="130"/>
      <c r="E78" s="106"/>
      <c r="F78" s="106"/>
    </row>
    <row r="79" spans="2:6" s="60" customFormat="1" ht="18" hidden="1" x14ac:dyDescent="0.2">
      <c r="B79" s="130"/>
      <c r="C79" s="130"/>
      <c r="D79" s="130"/>
      <c r="E79" s="106"/>
      <c r="F79" s="106"/>
    </row>
    <row r="80" spans="2:6" s="60" customFormat="1" ht="18" hidden="1" x14ac:dyDescent="0.2">
      <c r="B80" s="130"/>
      <c r="C80" s="130"/>
      <c r="D80" s="130"/>
      <c r="E80" s="106"/>
      <c r="F80" s="106"/>
    </row>
    <row r="81" spans="1:6" s="60" customFormat="1" ht="23.25" customHeight="1" x14ac:dyDescent="0.2">
      <c r="A81" s="106"/>
      <c r="B81" s="59"/>
      <c r="C81" s="110"/>
      <c r="D81" s="110"/>
      <c r="E81" s="106"/>
      <c r="F81" s="106"/>
    </row>
  </sheetData>
  <sheetProtection password="CB1F" sheet="1" objects="1" scenarios="1" selectLockedCells="1"/>
  <dataConsolidate/>
  <mergeCells count="31">
    <mergeCell ref="B15:C15"/>
    <mergeCell ref="A2:G2"/>
    <mergeCell ref="A4:G4"/>
    <mergeCell ref="B6:C6"/>
    <mergeCell ref="E6:F6"/>
    <mergeCell ref="B7:C7"/>
    <mergeCell ref="E7:F7"/>
    <mergeCell ref="B8:C8"/>
    <mergeCell ref="E8:F8"/>
    <mergeCell ref="B9:C9"/>
    <mergeCell ref="E9:F9"/>
    <mergeCell ref="B14:D14"/>
    <mergeCell ref="B31:C31"/>
    <mergeCell ref="B20:D20"/>
    <mergeCell ref="B21:C21"/>
    <mergeCell ref="B22:C22"/>
    <mergeCell ref="B23:C23"/>
    <mergeCell ref="B24:C24"/>
    <mergeCell ref="B25:C25"/>
    <mergeCell ref="B26:C26"/>
    <mergeCell ref="B27:C27"/>
    <mergeCell ref="B28:C28"/>
    <mergeCell ref="B29:C29"/>
    <mergeCell ref="B30:C30"/>
    <mergeCell ref="B42:D80"/>
    <mergeCell ref="B32:D32"/>
    <mergeCell ref="B33:C33"/>
    <mergeCell ref="B34:D34"/>
    <mergeCell ref="B35:C35"/>
    <mergeCell ref="B37:C37"/>
    <mergeCell ref="B39:D39"/>
  </mergeCells>
  <conditionalFormatting sqref="D33 B35:D37">
    <cfRule type="expression" dxfId="7" priority="10" stopIfTrue="1">
      <formula>$B$33="Califica para el monto solicitado"</formula>
    </cfRule>
    <cfRule type="expression" dxfId="6" priority="11" stopIfTrue="1">
      <formula>$B$33="Máximo monto"</formula>
    </cfRule>
  </conditionalFormatting>
  <conditionalFormatting sqref="A29:A31">
    <cfRule type="cellIs" dxfId="5" priority="9" stopIfTrue="1" operator="equal">
      <formula>"""Nivel de ingreso SATISFACTORIO para Crédito solicitado"""</formula>
    </cfRule>
  </conditionalFormatting>
  <conditionalFormatting sqref="B33:C33">
    <cfRule type="expression" dxfId="4" priority="6" stopIfTrue="1">
      <formula>OR($B$33="Inicial menor a la requerida",$B$33="Capacidad de Pago Insuficiente")</formula>
    </cfRule>
    <cfRule type="cellIs" dxfId="3" priority="7" stopIfTrue="1" operator="equal">
      <formula>"Califica para el monto solicitado"</formula>
    </cfRule>
    <cfRule type="cellIs" dxfId="2" priority="8" stopIfTrue="1" operator="equal">
      <formula>"Máximo monto"</formula>
    </cfRule>
  </conditionalFormatting>
  <conditionalFormatting sqref="D37">
    <cfRule type="expression" dxfId="1" priority="2" stopIfTrue="1">
      <formula>$B$37=""</formula>
    </cfRule>
  </conditionalFormatting>
  <conditionalFormatting sqref="D16">
    <cfRule type="expression" dxfId="0" priority="1" stopIfTrue="1">
      <formula>$C$16=""</formula>
    </cfRule>
  </conditionalFormatting>
  <dataValidations count="9">
    <dataValidation allowBlank="1" showErrorMessage="1" error="_x000a_" promptTitle="Carga Familiar no incluye al Sol" sqref="D27"/>
    <dataValidation type="list" allowBlank="1" showErrorMessage="1" error="_x000a_" promptTitle="Carga Familiar no incluye al Sol" sqref="D26">
      <formula1>$H$12:$H$13</formula1>
    </dataValidation>
    <dataValidation type="decimal" allowBlank="1" showErrorMessage="1" errorTitle="Error en Valor Ingresado" error="Por favor verifique el valor ingresado, el cual debe ser igual o mayor a 0" sqref="D23:D24">
      <formula1>0</formula1>
      <formula2>99999999999.99</formula2>
    </dataValidation>
    <dataValidation type="whole" allowBlank="1" showErrorMessage="1" errorTitle="Error en Valor Ingresado" error="Por favor verifique el valor ingresado, el cual debe ser igual o mayor a 0_x000a_" promptTitle="Carga Familiar no incluye al Sol" sqref="D25">
      <formula1>0</formula1>
      <formula2>99</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H26 H19"/>
    <dataValidation type="list" allowBlank="1" showErrorMessage="1" error="_x000a_" promptTitle="Carga Familiar no incluye al Sol" sqref="D21">
      <formula1>$H$12:$H$13</formula1>
    </dataValidation>
    <dataValidation type="decimal" operator="lessThan" allowBlank="1" showInputMessage="1" showErrorMessage="1" sqref="D17">
      <formula1>D16</formula1>
    </dataValidation>
    <dataValidation type="list" allowBlank="1" showInputMessage="1" showErrorMessage="1" sqref="D19">
      <formula1>$M$11:$M$15</formula1>
    </dataValidation>
    <dataValidation type="list" allowBlank="1" showInputMessage="1" showErrorMessage="1" sqref="C11">
      <formula1>Destino</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drawing r:id="rId2"/>
  <legacyDrawing r:id="rId3"/>
  <extLst>
    <ext xmlns:x14="http://schemas.microsoft.com/office/spreadsheetml/2009/9/main" uri="{CCE6A557-97BC-4b89-ADB6-D9C93CAAB3DF}">
      <x14:dataValidations xmlns:xm="http://schemas.microsoft.com/office/excel/2006/main" count="2">
        <x14:dataValidation type="decimal" allowBlank="1" showInputMessage="1" showErrorMessage="1" errorTitle="Error en ingreso solicitado" error="El ingreso debe estar entre Bs.S.1.800 y Bs.S.1.520.000">
          <x14:formula1>
            <xm:f>Factor!B2</xm:f>
          </x14:formula1>
          <x14:formula2>
            <xm:f>Factor!B7</xm:f>
          </x14:formula2>
          <xm:sqref>D22</xm:sqref>
        </x14:dataValidation>
        <x14:dataValidation type="decimal" allowBlank="1" showInputMessage="1" showErrorMessage="1" errorTitle="Monto Solicitado Fuera del Rango" error="El monto solicitado debe estar entre Bs.S. 20.000,00 y Bs.S. 400.000,00">
          <x14:formula1>
            <xm:f>20000</xm:f>
          </x14:formula1>
          <x14:formula2>
            <xm:f>Factor!B6</xm:f>
          </x14:formula2>
          <xm:sqref>D15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H87"/>
  <sheetViews>
    <sheetView topLeftCell="A37" workbookViewId="0">
      <selection activeCell="C49" sqref="C49"/>
    </sheetView>
  </sheetViews>
  <sheetFormatPr baseColWidth="10" defaultRowHeight="12.75" x14ac:dyDescent="0.2"/>
  <cols>
    <col min="1" max="1" width="31.85546875" customWidth="1"/>
    <col min="2" max="2" width="20.28515625" bestFit="1" customWidth="1"/>
    <col min="3" max="3" width="55.28515625" bestFit="1" customWidth="1"/>
    <col min="4" max="4" width="26.5703125" customWidth="1"/>
    <col min="5" max="5" width="14.85546875" bestFit="1" customWidth="1"/>
    <col min="6" max="6" width="12" bestFit="1" customWidth="1"/>
    <col min="7" max="7" width="11.28515625" customWidth="1"/>
    <col min="8" max="8" width="12.28515625" customWidth="1"/>
    <col min="9" max="9" width="8.85546875" customWidth="1"/>
    <col min="10" max="10" width="7.85546875" bestFit="1" customWidth="1"/>
  </cols>
  <sheetData>
    <row r="1" spans="1:6" ht="14.25" thickTop="1" thickBot="1" x14ac:dyDescent="0.25">
      <c r="A1" s="160" t="s">
        <v>49</v>
      </c>
      <c r="B1" s="161"/>
    </row>
    <row r="2" spans="1:6" ht="13.5" thickTop="1" x14ac:dyDescent="0.2">
      <c r="A2" s="29" t="s">
        <v>10</v>
      </c>
      <c r="B2" s="115">
        <v>1800</v>
      </c>
      <c r="C2" s="4"/>
      <c r="D2" s="121"/>
      <c r="E2" s="122">
        <v>6746.98</v>
      </c>
    </row>
    <row r="3" spans="1:6" x14ac:dyDescent="0.2">
      <c r="A3" s="30" t="s">
        <v>12</v>
      </c>
      <c r="B3" s="116">
        <v>1.2E-2</v>
      </c>
      <c r="C3" s="4"/>
      <c r="D3" s="123">
        <v>42186</v>
      </c>
      <c r="E3" s="124">
        <v>7421.68</v>
      </c>
    </row>
    <row r="4" spans="1:6" x14ac:dyDescent="0.2">
      <c r="A4" s="30" t="s">
        <v>22</v>
      </c>
      <c r="B4" s="31">
        <v>0.05</v>
      </c>
      <c r="C4" s="4"/>
      <c r="E4">
        <v>40000</v>
      </c>
    </row>
    <row r="5" spans="1:6" x14ac:dyDescent="0.2">
      <c r="A5" s="51" t="s">
        <v>23</v>
      </c>
      <c r="B5" s="52">
        <v>7.0000000000000007E-2</v>
      </c>
      <c r="C5" s="4"/>
    </row>
    <row r="6" spans="1:6" ht="25.5" x14ac:dyDescent="0.2">
      <c r="A6" s="54" t="s">
        <v>87</v>
      </c>
      <c r="B6" s="52">
        <v>400000</v>
      </c>
      <c r="C6" s="4"/>
    </row>
    <row r="7" spans="1:6" x14ac:dyDescent="0.2">
      <c r="A7" s="54" t="s">
        <v>52</v>
      </c>
      <c r="B7" s="52">
        <v>1520000</v>
      </c>
      <c r="C7" s="4"/>
    </row>
    <row r="8" spans="1:6" x14ac:dyDescent="0.2">
      <c r="A8" s="55" t="s">
        <v>53</v>
      </c>
      <c r="B8" s="56">
        <v>0.24</v>
      </c>
      <c r="C8" s="4"/>
    </row>
    <row r="9" spans="1:6" x14ac:dyDescent="0.2">
      <c r="A9" s="54" t="s">
        <v>54</v>
      </c>
      <c r="B9" s="58">
        <v>6</v>
      </c>
      <c r="C9" s="4"/>
    </row>
    <row r="10" spans="1:6" ht="13.5" thickBot="1" x14ac:dyDescent="0.25">
      <c r="A10" s="53" t="s">
        <v>57</v>
      </c>
      <c r="B10" s="57">
        <v>20000000</v>
      </c>
      <c r="C10" s="4"/>
    </row>
    <row r="11" spans="1:6" ht="14.25" thickTop="1" thickBot="1" x14ac:dyDescent="0.25">
      <c r="A11" s="53" t="s">
        <v>94</v>
      </c>
      <c r="B11" s="57">
        <v>20000</v>
      </c>
      <c r="C11" s="4"/>
    </row>
    <row r="12" spans="1:6" ht="14.25" thickTop="1" thickBot="1" x14ac:dyDescent="0.25"/>
    <row r="13" spans="1:6" ht="14.25" thickTop="1" thickBot="1" x14ac:dyDescent="0.25">
      <c r="A13" s="32" t="s">
        <v>18</v>
      </c>
      <c r="B13" s="28"/>
      <c r="C13" s="28"/>
      <c r="D13" s="28"/>
      <c r="E13" s="28"/>
      <c r="F13" s="28"/>
    </row>
    <row r="14" spans="1:6" ht="14.25" thickTop="1" thickBot="1" x14ac:dyDescent="0.25">
      <c r="A14" s="33" t="s">
        <v>50</v>
      </c>
      <c r="B14" s="34" t="s">
        <v>51</v>
      </c>
      <c r="C14" s="34" t="s">
        <v>4</v>
      </c>
      <c r="D14" s="34" t="s">
        <v>5</v>
      </c>
      <c r="E14" s="34" t="s">
        <v>3</v>
      </c>
      <c r="F14" s="35" t="s">
        <v>5</v>
      </c>
    </row>
    <row r="15" spans="1:6" ht="13.5" thickTop="1" x14ac:dyDescent="0.2">
      <c r="A15" s="36">
        <v>1980</v>
      </c>
      <c r="B15" s="37">
        <v>2178</v>
      </c>
      <c r="C15" s="38">
        <v>10</v>
      </c>
      <c r="D15" s="38">
        <v>3.4802564155294116</v>
      </c>
      <c r="E15" s="39" t="str">
        <f>IF((($B$37*80%)+(50%*$B$38))&gt;=A15,IF((($B$37*80%)+(50%*$B$38))&lt;B15,C15," ")," ")</f>
        <v xml:space="preserve"> </v>
      </c>
      <c r="F15" s="40" t="str">
        <f>IF((($B$37*80%)+(50%*$B$38))&gt;=A15,IF((($B$37*80%)+(50%*$B$38))&lt;B15,D15," ")," ")</f>
        <v xml:space="preserve"> </v>
      </c>
    </row>
    <row r="16" spans="1:6" x14ac:dyDescent="0.2">
      <c r="A16" s="41">
        <v>2178</v>
      </c>
      <c r="B16" s="42">
        <v>2395.8000000000002</v>
      </c>
      <c r="C16" s="43">
        <v>10</v>
      </c>
      <c r="D16" s="43">
        <v>3.4802564155294116</v>
      </c>
      <c r="E16" s="44" t="str">
        <f t="shared" ref="E16:E22" si="0">IF((($B$37*80%)+(50%*$B$38))&gt;=A16,IF((($B$37*80%)+(50%*$B$38))&lt;B16,C16," ")," ")</f>
        <v xml:space="preserve"> </v>
      </c>
      <c r="F16" s="45" t="str">
        <f t="shared" ref="F16:F22" si="1">IF((($B$37*80%)+(50%*$B$38))&gt;=A16,IF((($B$37*80%)+(50%*$B$38))&lt;B16,D16," ")," ")</f>
        <v xml:space="preserve"> </v>
      </c>
    </row>
    <row r="17" spans="1:6" x14ac:dyDescent="0.2">
      <c r="A17" s="41">
        <v>2395.8000000000002</v>
      </c>
      <c r="B17" s="42">
        <v>2874.96</v>
      </c>
      <c r="C17" s="43">
        <v>10</v>
      </c>
      <c r="D17" s="43">
        <v>4.3503205194117642</v>
      </c>
      <c r="E17" s="44" t="str">
        <f t="shared" si="0"/>
        <v xml:space="preserve"> </v>
      </c>
      <c r="F17" s="45" t="str">
        <f t="shared" si="1"/>
        <v xml:space="preserve"> </v>
      </c>
    </row>
    <row r="18" spans="1:6" x14ac:dyDescent="0.2">
      <c r="A18" s="41">
        <v>2874.96</v>
      </c>
      <c r="B18" s="42">
        <v>3449.9520000000002</v>
      </c>
      <c r="C18" s="43">
        <v>10</v>
      </c>
      <c r="D18" s="43">
        <v>5.2203846232941178</v>
      </c>
      <c r="E18" s="44" t="str">
        <f t="shared" si="0"/>
        <v xml:space="preserve"> </v>
      </c>
      <c r="F18" s="45" t="str">
        <f t="shared" si="1"/>
        <v xml:space="preserve"> </v>
      </c>
    </row>
    <row r="19" spans="1:6" x14ac:dyDescent="0.2">
      <c r="A19" s="41">
        <v>3449.9520000000002</v>
      </c>
      <c r="B19" s="42">
        <v>4484.9376000000002</v>
      </c>
      <c r="C19" s="43">
        <v>10</v>
      </c>
      <c r="D19" s="43">
        <v>6.0904487271764705</v>
      </c>
      <c r="E19" s="44" t="str">
        <f t="shared" si="0"/>
        <v xml:space="preserve"> </v>
      </c>
      <c r="F19" s="45" t="str">
        <f t="shared" si="1"/>
        <v xml:space="preserve"> </v>
      </c>
    </row>
    <row r="20" spans="1:6" x14ac:dyDescent="0.2">
      <c r="A20" s="41">
        <v>4484.9376000000002</v>
      </c>
      <c r="B20" s="42">
        <v>5830.4188800000002</v>
      </c>
      <c r="C20" s="43">
        <v>10</v>
      </c>
      <c r="D20" s="43">
        <v>6.9605128310588231</v>
      </c>
      <c r="E20" s="44" t="str">
        <f t="shared" si="0"/>
        <v xml:space="preserve"> </v>
      </c>
      <c r="F20" s="45" t="str">
        <f t="shared" si="1"/>
        <v xml:space="preserve"> </v>
      </c>
    </row>
    <row r="21" spans="1:6" ht="12.75" customHeight="1" x14ac:dyDescent="0.2">
      <c r="A21" s="41">
        <v>5830.4188800000002</v>
      </c>
      <c r="B21" s="42">
        <v>8162.5864320000001</v>
      </c>
      <c r="C21" s="43">
        <v>10</v>
      </c>
      <c r="D21" s="43">
        <v>7.3085384726117644</v>
      </c>
      <c r="E21" s="44" t="str">
        <f t="shared" si="0"/>
        <v xml:space="preserve"> </v>
      </c>
      <c r="F21" s="45" t="str">
        <f t="shared" si="1"/>
        <v xml:space="preserve"> </v>
      </c>
    </row>
    <row r="22" spans="1:6" x14ac:dyDescent="0.2">
      <c r="A22" s="41">
        <v>8162.5864320000001</v>
      </c>
      <c r="B22" s="42">
        <v>11427.621004799999</v>
      </c>
      <c r="C22" s="43">
        <v>10</v>
      </c>
      <c r="D22" s="43">
        <v>7.8305769349411758</v>
      </c>
      <c r="E22" s="44" t="str">
        <f t="shared" si="0"/>
        <v xml:space="preserve"> </v>
      </c>
      <c r="F22" s="45" t="str">
        <f t="shared" si="1"/>
        <v xml:space="preserve"> </v>
      </c>
    </row>
    <row r="23" spans="1:6" x14ac:dyDescent="0.2">
      <c r="A23" s="41">
        <v>11427.621004799999</v>
      </c>
      <c r="B23" s="42">
        <v>17141.431507199999</v>
      </c>
      <c r="C23" s="43">
        <v>10</v>
      </c>
      <c r="D23" s="43">
        <v>8.7006410388235285</v>
      </c>
      <c r="E23" s="44" t="str">
        <f t="shared" ref="E23:E31" si="2">IF((($B$37*80%)+(50%*$B$38))&gt;=A23,IF((($B$37*80%)+(50%*$B$38))&lt;B23,C23," ")," ")</f>
        <v xml:space="preserve"> </v>
      </c>
      <c r="F23" s="45" t="str">
        <f t="shared" ref="F23:F31" si="3">IF((($B$37*80%)+(50%*$B$38))&gt;=A23,IF((($B$37*80%)+(50%*$B$38))&lt;B23,D23," ")," ")</f>
        <v xml:space="preserve"> </v>
      </c>
    </row>
    <row r="24" spans="1:6" x14ac:dyDescent="0.2">
      <c r="A24" s="41">
        <v>17141.431507199999</v>
      </c>
      <c r="B24" s="42">
        <v>25712.147260799997</v>
      </c>
      <c r="C24" s="43">
        <v>10</v>
      </c>
      <c r="D24" s="43">
        <v>9.5707051427058811</v>
      </c>
      <c r="E24" s="44" t="str">
        <f t="shared" si="2"/>
        <v xml:space="preserve"> </v>
      </c>
      <c r="F24" s="45" t="str">
        <f t="shared" si="3"/>
        <v xml:space="preserve"> </v>
      </c>
    </row>
    <row r="25" spans="1:6" x14ac:dyDescent="0.2">
      <c r="A25" s="41">
        <v>25712.147260799997</v>
      </c>
      <c r="B25" s="42">
        <v>38568.220891199991</v>
      </c>
      <c r="C25" s="43">
        <v>10</v>
      </c>
      <c r="D25" s="43">
        <v>10.440769246588236</v>
      </c>
      <c r="E25" s="44" t="str">
        <f t="shared" si="2"/>
        <v xml:space="preserve"> </v>
      </c>
      <c r="F25" s="45" t="str">
        <f t="shared" si="3"/>
        <v xml:space="preserve"> </v>
      </c>
    </row>
    <row r="26" spans="1:6" x14ac:dyDescent="0.2">
      <c r="A26" s="41">
        <v>38568.220891199991</v>
      </c>
      <c r="B26" s="42">
        <v>53995.509247679991</v>
      </c>
      <c r="C26" s="43">
        <v>10</v>
      </c>
      <c r="D26" s="43">
        <v>10.788794888141176</v>
      </c>
      <c r="E26" s="44" t="str">
        <f t="shared" si="2"/>
        <v xml:space="preserve"> </v>
      </c>
      <c r="F26" s="45" t="str">
        <f t="shared" si="3"/>
        <v xml:space="preserve"> </v>
      </c>
    </row>
    <row r="27" spans="1:6" x14ac:dyDescent="0.2">
      <c r="A27" s="41">
        <v>53995.509247679991</v>
      </c>
      <c r="B27" s="42">
        <v>70194.162021983982</v>
      </c>
      <c r="C27" s="43">
        <v>10</v>
      </c>
      <c r="D27" s="43">
        <v>11.310833350470588</v>
      </c>
      <c r="E27" s="44" t="str">
        <f t="shared" si="2"/>
        <v xml:space="preserve"> </v>
      </c>
      <c r="F27" s="45" t="str">
        <f t="shared" si="3"/>
        <v xml:space="preserve"> </v>
      </c>
    </row>
    <row r="28" spans="1:6" x14ac:dyDescent="0.2">
      <c r="A28" s="41">
        <v>70194.162021983982</v>
      </c>
      <c r="B28" s="42">
        <v>84232.994426380785</v>
      </c>
      <c r="C28" s="43">
        <v>10</v>
      </c>
      <c r="D28" s="43">
        <v>12.180897454352941</v>
      </c>
      <c r="E28" s="44" t="str">
        <f t="shared" si="2"/>
        <v xml:space="preserve"> </v>
      </c>
      <c r="F28" s="45" t="str">
        <f t="shared" si="3"/>
        <v xml:space="preserve"> </v>
      </c>
    </row>
    <row r="29" spans="1:6" x14ac:dyDescent="0.2">
      <c r="A29" s="41">
        <v>84232.994426380785</v>
      </c>
      <c r="B29" s="42">
        <v>92656.29386901886</v>
      </c>
      <c r="C29" s="43">
        <v>10</v>
      </c>
      <c r="D29" s="43">
        <v>13.050961558235294</v>
      </c>
      <c r="E29" s="44" t="str">
        <f t="shared" si="2"/>
        <v xml:space="preserve"> </v>
      </c>
      <c r="F29" s="45" t="str">
        <f t="shared" si="3"/>
        <v xml:space="preserve"> </v>
      </c>
    </row>
    <row r="30" spans="1:6" x14ac:dyDescent="0.2">
      <c r="A30" s="41">
        <v>92656.29386901886</v>
      </c>
      <c r="B30" s="42">
        <v>101921.92325592074</v>
      </c>
      <c r="C30" s="43">
        <v>10</v>
      </c>
      <c r="D30" s="43">
        <v>13.921025662117646</v>
      </c>
      <c r="E30" s="44" t="str">
        <f t="shared" si="2"/>
        <v xml:space="preserve"> </v>
      </c>
      <c r="F30" s="45" t="str">
        <f t="shared" si="3"/>
        <v xml:space="preserve"> </v>
      </c>
    </row>
    <row r="31" spans="1:6" ht="13.5" thickBot="1" x14ac:dyDescent="0.25">
      <c r="A31" s="46">
        <v>101921.92325592074</v>
      </c>
      <c r="B31" s="47">
        <v>999999999999</v>
      </c>
      <c r="C31" s="48">
        <v>10</v>
      </c>
      <c r="D31" s="48">
        <v>14.269051303670587</v>
      </c>
      <c r="E31" s="49" t="str">
        <f t="shared" si="2"/>
        <v xml:space="preserve"> </v>
      </c>
      <c r="F31" s="50" t="str">
        <f t="shared" si="3"/>
        <v xml:space="preserve"> </v>
      </c>
    </row>
    <row r="32" spans="1:6" ht="13.5" thickTop="1" x14ac:dyDescent="0.2">
      <c r="A32" s="18"/>
      <c r="B32" s="18"/>
      <c r="C32" s="14"/>
      <c r="D32" s="14"/>
      <c r="E32" s="2"/>
      <c r="F32" s="16"/>
    </row>
    <row r="33" spans="1:8" x14ac:dyDescent="0.2">
      <c r="A33" s="18"/>
      <c r="B33" s="18"/>
      <c r="C33" s="14"/>
      <c r="D33" s="14"/>
      <c r="E33" s="2"/>
      <c r="F33" s="16"/>
    </row>
    <row r="34" spans="1:8" ht="12" customHeight="1" x14ac:dyDescent="0.2"/>
    <row r="35" spans="1:8" x14ac:dyDescent="0.2">
      <c r="A35" s="15" t="s">
        <v>19</v>
      </c>
      <c r="B35" s="15" t="s">
        <v>7</v>
      </c>
      <c r="C35" s="15" t="s">
        <v>9</v>
      </c>
      <c r="D35" s="15" t="s">
        <v>28</v>
      </c>
    </row>
    <row r="36" spans="1:8" x14ac:dyDescent="0.2">
      <c r="A36" s="3" t="s">
        <v>8</v>
      </c>
      <c r="B36" s="9" t="str">
        <f>+IF(OR('Tabla (2)'!D21="",'Tabla (2)'!D22="",'Tabla (2)'!D23="",'Tabla (2)'!D24="",'Tabla (2)'!D25="",'Tabla (2)'!D26=""),"",(B37*80%)+(50%*B38)-B39-(1+B40)*B43*B44)</f>
        <v/>
      </c>
      <c r="C36" s="4" t="str">
        <f>+IF(OR('Tabla (2)'!D21="",'Tabla (2)'!D22="",'Tabla (2)'!D23="",'Tabla (2)'!D24="",'Tabla (2)'!D25="",'Tabla (2)'!D26=""),"",PV(B42/12,B41,-B36,0,0))</f>
        <v/>
      </c>
      <c r="F36" s="17"/>
    </row>
    <row r="37" spans="1:8" x14ac:dyDescent="0.2">
      <c r="A37" s="10" t="s">
        <v>16</v>
      </c>
      <c r="B37" s="9">
        <f>+'Tabla (2)'!D22</f>
        <v>0</v>
      </c>
      <c r="C37" s="3"/>
      <c r="D37" s="17"/>
      <c r="E37" s="17"/>
    </row>
    <row r="38" spans="1:8" x14ac:dyDescent="0.2">
      <c r="A38" s="10" t="s">
        <v>15</v>
      </c>
      <c r="B38" s="9">
        <f>+'Tabla (2)'!D23</f>
        <v>0</v>
      </c>
      <c r="C38" s="3"/>
      <c r="E38" s="162">
        <f>5000*100000</f>
        <v>500000000</v>
      </c>
    </row>
    <row r="39" spans="1:8" x14ac:dyDescent="0.2">
      <c r="A39" s="11" t="s">
        <v>0</v>
      </c>
      <c r="B39" s="9">
        <f>+'Tabla (2)'!D24</f>
        <v>0</v>
      </c>
      <c r="C39" s="3"/>
    </row>
    <row r="40" spans="1:8" x14ac:dyDescent="0.2">
      <c r="A40" s="10" t="s">
        <v>1</v>
      </c>
      <c r="B40" s="20">
        <f>+'Tabla (2)'!D25</f>
        <v>0</v>
      </c>
      <c r="C40" s="3"/>
    </row>
    <row r="41" spans="1:8" x14ac:dyDescent="0.2">
      <c r="A41" s="10" t="s">
        <v>14</v>
      </c>
      <c r="B41" s="12">
        <f>+'Tabla (2)'!D19</f>
        <v>0</v>
      </c>
      <c r="C41" s="3"/>
      <c r="D41" t="str">
        <f>+IF('Tabla (2)'!D19="","",'Tabla (2)'!D19)</f>
        <v/>
      </c>
    </row>
    <row r="42" spans="1:8" x14ac:dyDescent="0.2">
      <c r="A42" s="1" t="s">
        <v>6</v>
      </c>
      <c r="B42" s="13" t="str">
        <f>+'Tabla (2)'!D16</f>
        <v/>
      </c>
      <c r="C42" s="3"/>
      <c r="D42" s="23" t="str">
        <f>+IF('Tabla (2)'!D17="","",'Tabla (2)'!D17)</f>
        <v/>
      </c>
    </row>
    <row r="43" spans="1:8" x14ac:dyDescent="0.2">
      <c r="A43" s="1" t="s">
        <v>3</v>
      </c>
      <c r="B43" s="9">
        <f>+SUM($E$15:$E$31)*$B$3</f>
        <v>0</v>
      </c>
      <c r="C43" s="3"/>
    </row>
    <row r="44" spans="1:8" x14ac:dyDescent="0.2">
      <c r="A44" s="1" t="s">
        <v>5</v>
      </c>
      <c r="B44" s="12">
        <f>+SUM($F$15:$F$31)</f>
        <v>0</v>
      </c>
      <c r="C44" s="3"/>
    </row>
    <row r="45" spans="1:8" x14ac:dyDescent="0.2">
      <c r="A45" s="3" t="s">
        <v>2</v>
      </c>
      <c r="B45" s="9" t="str">
        <f>+IF(OR('Tabla (2)'!D21="",'Tabla (2)'!D22="",'Tabla (2)'!D23="",'Tabla (2)'!D24="",'Tabla (2)'!D25="",'Tabla (2)'!D26=""),"",IF('Tabla (2)'!D21="Si",(B37*0.8+B38*0.5)*0.35-B39,(B37*0.8+B38*0.5)*0.2-B39))</f>
        <v/>
      </c>
      <c r="C45" s="4" t="str">
        <f>+IF(OR('Tabla (2)'!D21="",'Tabla (2)'!D22="",'Tabla (2)'!D23="",'Tabla (2)'!D24="",'Tabla (2)'!D25="",'Tabla (2)'!D26=""),"",PV(B42/12,B41,-B45,0,0))</f>
        <v/>
      </c>
    </row>
    <row r="46" spans="1:8" x14ac:dyDescent="0.2">
      <c r="A46" s="1" t="s">
        <v>24</v>
      </c>
      <c r="B46" s="9"/>
      <c r="C46" s="4">
        <f>+MontoSolicitado</f>
        <v>400000</v>
      </c>
      <c r="E46" s="19"/>
    </row>
    <row r="47" spans="1:8" ht="25.5" x14ac:dyDescent="0.2">
      <c r="A47" s="25" t="str">
        <f>+'Tabla (2)'!B15</f>
        <v>Monto del crédito solicitado (desde Bs.S.20.000)</v>
      </c>
      <c r="B47" s="9"/>
      <c r="C47" s="4">
        <f>+'Tabla (2)'!D15</f>
        <v>0</v>
      </c>
      <c r="D47" s="17"/>
      <c r="E47" s="17"/>
      <c r="G47" s="17"/>
      <c r="H47" s="17"/>
    </row>
    <row r="48" spans="1:8" x14ac:dyDescent="0.2">
      <c r="A48" s="3" t="s">
        <v>17</v>
      </c>
      <c r="B48" s="9" t="str">
        <f>+IF(OR('Tabla (2)'!D21="",'Tabla (2)'!D22="",'Tabla (2)'!D23="",'Tabla (2)'!D24="",'Tabla (2)'!D25="",'Tabla (2)'!D26=""),"",PMT(B42/12,B41,-C48,0,0))</f>
        <v/>
      </c>
      <c r="C48" s="4" t="str">
        <f>+IF(OR('Tabla (2)'!D21="",'Tabla (2)'!D22="",'Tabla (2)'!D23="",'Tabla (2)'!D24="",'Tabla (2)'!D25="",'Tabla (2)'!D26=""),"",MIN(C36,C45,C47))</f>
        <v/>
      </c>
      <c r="D48" s="24" t="str">
        <f>IF(ISERROR(-PMT(D42/12,D41,E48)),"",-PMT(D42/12,D41,E48))</f>
        <v/>
      </c>
      <c r="E48" t="str">
        <f>+'Tabla (2)'!D33</f>
        <v/>
      </c>
    </row>
    <row r="49" spans="1:4" x14ac:dyDescent="0.2">
      <c r="A49" s="3" t="s">
        <v>25</v>
      </c>
      <c r="B49" s="9"/>
      <c r="C49" s="4" t="str">
        <f>+IF(OR('Tabla (2)'!D21="",'Tabla (2)'!D22="",'Tabla (2)'!D23="",'Tabla (2)'!D24="",'Tabla (2)'!D25="",'Tabla (2)'!D26=""),"",IF(OR(C45&lt;=0,C36&lt;=0),"Capacidad de pago insuficiente",IF(C48=C47,"Califica para el monto solicitado",IF(C48&gt;=B11,"Máximo monto",IF(C48&lt;B11,"Capacidad de pago insuficiente","")))))</f>
        <v/>
      </c>
      <c r="D49" s="26" t="e">
        <f>+D48/57</f>
        <v>#VALUE!</v>
      </c>
    </row>
    <row r="50" spans="1:4" x14ac:dyDescent="0.2">
      <c r="D50" s="26" t="e">
        <f>+D48+D49</f>
        <v>#VALUE!</v>
      </c>
    </row>
    <row r="51" spans="1:4" x14ac:dyDescent="0.2">
      <c r="B51" s="24"/>
    </row>
    <row r="52" spans="1:4" x14ac:dyDescent="0.2">
      <c r="A52" s="27" t="s">
        <v>55</v>
      </c>
      <c r="C52" s="27" t="s">
        <v>56</v>
      </c>
    </row>
    <row r="53" spans="1:4" ht="22.5" x14ac:dyDescent="0.2">
      <c r="A53" s="126" t="s">
        <v>93</v>
      </c>
      <c r="C53" s="27" t="s">
        <v>58</v>
      </c>
    </row>
    <row r="54" spans="1:4" ht="22.5" x14ac:dyDescent="0.2">
      <c r="A54" s="126" t="s">
        <v>92</v>
      </c>
      <c r="C54" s="27"/>
    </row>
    <row r="55" spans="1:4" x14ac:dyDescent="0.2">
      <c r="A55" s="125" t="s">
        <v>91</v>
      </c>
      <c r="C55" s="27"/>
    </row>
    <row r="56" spans="1:4" x14ac:dyDescent="0.2">
      <c r="C56" s="27"/>
    </row>
    <row r="57" spans="1:4" x14ac:dyDescent="0.2">
      <c r="C57" s="27"/>
    </row>
    <row r="58" spans="1:4" x14ac:dyDescent="0.2">
      <c r="C58" s="27"/>
    </row>
    <row r="59" spans="1:4" x14ac:dyDescent="0.2">
      <c r="C59" s="27"/>
    </row>
    <row r="60" spans="1:4" x14ac:dyDescent="0.2">
      <c r="C60" s="27"/>
    </row>
    <row r="61" spans="1:4" x14ac:dyDescent="0.2">
      <c r="C61" s="27"/>
    </row>
    <row r="62" spans="1:4" x14ac:dyDescent="0.2">
      <c r="C62" s="27"/>
    </row>
    <row r="63" spans="1:4" x14ac:dyDescent="0.2">
      <c r="C63" s="27"/>
    </row>
    <row r="64" spans="1:4" x14ac:dyDescent="0.2">
      <c r="C64" s="27"/>
    </row>
    <row r="65" spans="3:3" x14ac:dyDescent="0.2">
      <c r="C65" s="27"/>
    </row>
    <row r="66" spans="3:3" x14ac:dyDescent="0.2">
      <c r="C66" s="27"/>
    </row>
    <row r="67" spans="3:3" x14ac:dyDescent="0.2">
      <c r="C67" s="27"/>
    </row>
    <row r="68" spans="3:3" x14ac:dyDescent="0.2">
      <c r="C68" s="27"/>
    </row>
    <row r="69" spans="3:3" x14ac:dyDescent="0.2">
      <c r="C69" s="27"/>
    </row>
    <row r="70" spans="3:3" x14ac:dyDescent="0.2">
      <c r="C70" s="27"/>
    </row>
    <row r="71" spans="3:3" x14ac:dyDescent="0.2">
      <c r="C71" s="27"/>
    </row>
    <row r="72" spans="3:3" x14ac:dyDescent="0.2">
      <c r="C72" s="27"/>
    </row>
    <row r="73" spans="3:3" x14ac:dyDescent="0.2">
      <c r="C73" s="27"/>
    </row>
    <row r="74" spans="3:3" x14ac:dyDescent="0.2">
      <c r="C74" s="27"/>
    </row>
    <row r="75" spans="3:3" x14ac:dyDescent="0.2">
      <c r="C75" s="27"/>
    </row>
    <row r="76" spans="3:3" x14ac:dyDescent="0.2">
      <c r="C76" s="27"/>
    </row>
    <row r="77" spans="3:3" x14ac:dyDescent="0.2">
      <c r="C77" s="27"/>
    </row>
    <row r="78" spans="3:3" x14ac:dyDescent="0.2">
      <c r="C78" s="27"/>
    </row>
    <row r="79" spans="3:3" x14ac:dyDescent="0.2">
      <c r="C79" s="27"/>
    </row>
    <row r="80" spans="3:3" x14ac:dyDescent="0.2">
      <c r="C80" s="27"/>
    </row>
    <row r="81" spans="3:3" x14ac:dyDescent="0.2">
      <c r="C81" s="27"/>
    </row>
    <row r="82" spans="3:3" x14ac:dyDescent="0.2">
      <c r="C82" s="27"/>
    </row>
    <row r="83" spans="3:3" x14ac:dyDescent="0.2">
      <c r="C83" s="27"/>
    </row>
    <row r="84" spans="3:3" x14ac:dyDescent="0.2">
      <c r="C84" s="27"/>
    </row>
    <row r="85" spans="3:3" x14ac:dyDescent="0.2">
      <c r="C85" s="27"/>
    </row>
    <row r="86" spans="3:3" x14ac:dyDescent="0.2">
      <c r="C86" s="27"/>
    </row>
    <row r="87" spans="3:3" x14ac:dyDescent="0.2">
      <c r="C87" s="27"/>
    </row>
  </sheetData>
  <mergeCells count="1">
    <mergeCell ref="A1:B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3"/>
  <sheetViews>
    <sheetView workbookViewId="0">
      <selection activeCell="A15" sqref="A15"/>
    </sheetView>
  </sheetViews>
  <sheetFormatPr baseColWidth="10"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33</v>
      </c>
    </row>
    <row r="6" spans="1:1" x14ac:dyDescent="0.2">
      <c r="A6" t="s">
        <v>34</v>
      </c>
    </row>
    <row r="7" spans="1:1" x14ac:dyDescent="0.2">
      <c r="A7" t="s">
        <v>35</v>
      </c>
    </row>
    <row r="8" spans="1:1" x14ac:dyDescent="0.2">
      <c r="A8" t="s">
        <v>36</v>
      </c>
    </row>
    <row r="9" spans="1:1" x14ac:dyDescent="0.2">
      <c r="A9" t="s">
        <v>37</v>
      </c>
    </row>
    <row r="10" spans="1:1" x14ac:dyDescent="0.2">
      <c r="A10" t="s">
        <v>38</v>
      </c>
    </row>
    <row r="11" spans="1:1" x14ac:dyDescent="0.2">
      <c r="A11" t="s">
        <v>39</v>
      </c>
    </row>
    <row r="12" spans="1:1" x14ac:dyDescent="0.2">
      <c r="A12" t="s">
        <v>40</v>
      </c>
    </row>
    <row r="13" spans="1:1" x14ac:dyDescent="0.2">
      <c r="A13"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Tabla (2)</vt:lpstr>
      <vt:lpstr>Factor</vt:lpstr>
      <vt:lpstr>Hoja2</vt:lpstr>
      <vt:lpstr>'Tabla (2)'!Área_de_impresión</vt:lpstr>
      <vt:lpstr>Destino</vt:lpstr>
      <vt:lpstr>IM</vt:lpstr>
      <vt:lpstr>Ingreso</vt:lpstr>
      <vt:lpstr>MontoSolicitado</vt:lpstr>
      <vt:lpstr>Ocupación</vt:lpstr>
      <vt:lpstr>Patrimonio</vt:lpstr>
      <vt:lpstr>Plazo</vt:lpstr>
      <vt:lpstr>Tasa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Rojas, Johana.</cp:lastModifiedBy>
  <cp:lastPrinted>2014-11-26T14:23:55Z</cp:lastPrinted>
  <dcterms:created xsi:type="dcterms:W3CDTF">2014-04-30T19:54:20Z</dcterms:created>
  <dcterms:modified xsi:type="dcterms:W3CDTF">2018-10-03T20:30:54Z</dcterms:modified>
</cp:coreProperties>
</file>